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cunovodstvo\Desktop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312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<sst xmlns="http://schemas.openxmlformats.org/spreadsheetml/2006/main" count="13852" uniqueCount="5283">
  <si>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</si>
  <si>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</si>
  <si>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</si>
  <si>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</si>
  <si>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</si>
  <si>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</si>
  <si>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</si>
  <si>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</si>
  <si>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</si>
  <si>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</si>
  <si>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</si>
  <si>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</si>
  <si>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</si>
  <si>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</si>
  <si>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</si>
  <si>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</si>
  <si>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</si>
  <si>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</si>
  <si>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</si>
  <si>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</si>
  <si>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</si>
  <si>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</si>
  <si>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</si>
  <si>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</si>
  <si>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</si>
  <si>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</si>
  <si>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</si>
  <si>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</si>
  <si>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</si>
  <si>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</si>
  <si>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</si>
  <si>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</si>
  <si>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</si>
  <si>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</si>
  <si>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</si>
  <si>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</si>
  <si>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</si>
  <si>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</si>
  <si>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</si>
  <si>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</si>
  <si>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</si>
  <si>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</si>
  <si>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</si>
  <si>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</si>
  <si>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</si>
  <si>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</si>
  <si>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</si>
  <si>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</si>
  <si>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</si>
  <si>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</si>
  <si>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</si>
  <si>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</si>
  <si>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</si>
  <si>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</si>
  <si>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</si>
  <si>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</si>
  <si>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</si>
  <si>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</si>
  <si>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</si>
  <si>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</si>
  <si>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</si>
  <si>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</si>
  <si>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</si>
  <si>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</si>
  <si>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</si>
  <si>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</si>
  <si>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</si>
  <si>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</si>
  <si>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</si>
  <si>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</si>
  <si>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</si>
  <si>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</si>
  <si>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</si>
  <si>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</si>
  <si>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</si>
  <si>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</si>
  <si>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</si>
  <si>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</si>
  <si>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</si>
  <si>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</si>
  <si>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</si>
  <si>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</si>
  <si>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</si>
  <si>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</si>
  <si>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</si>
  <si>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</si>
  <si>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</si>
  <si>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</si>
  <si>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</si>
  <si>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</si>
  <si>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</si>
  <si>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</si>
  <si>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</si>
  <si>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</si>
  <si>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</si>
  <si>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</si>
  <si>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</si>
  <si>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</si>
  <si>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</si>
  <si>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</si>
  <si>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</si>
  <si>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</si>
  <si>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</si>
  <si>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</si>
  <si>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</si>
  <si>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</si>
  <si>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</si>
  <si>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</si>
  <si>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</si>
  <si>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</si>
  <si>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</si>
  <si>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</si>
  <si>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</si>
  <si>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</si>
  <si>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</si>
  <si>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</si>
  <si>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</si>
  <si>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</si>
  <si>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</si>
  <si>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</si>
  <si>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</si>
  <si>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</si>
  <si>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</si>
  <si>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</si>
  <si>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</si>
  <si>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</si>
  <si>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</si>
  <si>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</si>
  <si>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</si>
  <si>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</si>
  <si>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</si>
  <si>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</si>
  <si>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</si>
  <si>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</si>
  <si>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</si>
  <si>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</si>
  <si>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</si>
  <si>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</si>
  <si>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</si>
  <si>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</si>
  <si>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</si>
  <si>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</si>
  <si>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</si>
  <si>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</si>
  <si>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</si>
  <si>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</si>
  <si>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</si>
  <si>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</si>
  <si>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</si>
  <si>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</si>
  <si>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</si>
  <si>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</si>
  <si>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</si>
  <si>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</si>
  <si>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</si>
  <si>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</si>
  <si>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</si>
  <si>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</si>
  <si>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</si>
  <si>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</si>
  <si>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</si>
  <si>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</si>
  <si>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</si>
  <si>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</si>
  <si>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</si>
  <si>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</si>
  <si>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</si>
  <si>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</si>
  <si>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</si>
  <si>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</si>
  <si>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</si>
  <si>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</si>
  <si>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</si>
  <si>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</si>
  <si>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</si>
  <si>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</si>
  <si>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</si>
  <si>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</si>
  <si>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</si>
  <si>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</si>
  <si>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</si>
  <si>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</si>
  <si>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</si>
  <si>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</si>
  <si>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</si>
  <si>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</si>
  <si>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</si>
  <si>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</si>
  <si>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</si>
  <si>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</si>
  <si>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</si>
  <si>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</si>
  <si>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</si>
  <si>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</si>
  <si>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</si>
  <si>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</si>
  <si>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</si>
  <si>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</si>
  <si>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</si>
  <si>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</si>
  <si>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</si>
  <si>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</si>
  <si>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</si>
  <si>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</si>
  <si>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</si>
  <si>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</si>
  <si>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</si>
  <si>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</si>
  <si>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</si>
  <si>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</si>
  <si>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</si>
  <si>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</si>
  <si>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</si>
  <si>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</si>
  <si>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</si>
  <si>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</si>
  <si>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</si>
  <si>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</si>
  <si>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</si>
  <si>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</si>
  <si>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</si>
  <si>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</si>
  <si>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</si>
  <si>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</si>
  <si>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</si>
  <si>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</si>
  <si>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</si>
  <si>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</si>
  <si>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</si>
  <si>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</si>
  <si>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</si>
  <si>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</si>
  <si>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</si>
  <si>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</si>
  <si>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</si>
  <si>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</si>
  <si>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</si>
  <si>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</si>
  <si>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</si>
  <si>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</si>
  <si>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</si>
  <si>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</si>
  <si>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</si>
  <si>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</si>
  <si>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</si>
  <si>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</si>
  <si>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</si>
  <si>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</si>
  <si>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</si>
  <si>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</si>
  <si>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</si>
  <si>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</si>
  <si>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</si>
  <si>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</si>
  <si>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</si>
  <si>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</si>
  <si>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</si>
  <si>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</si>
  <si>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</si>
  <si>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</si>
  <si>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</si>
  <si>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</si>
  <si>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</si>
  <si>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</si>
  <si>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</si>
  <si>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</si>
  <si>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</si>
  <si>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</si>
  <si>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</si>
  <si>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</si>
  <si>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</si>
  <si>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</si>
  <si>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</si>
  <si>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</si>
  <si>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</si>
  <si>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</si>
  <si>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</si>
  <si>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</si>
  <si>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</si>
  <si>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</si>
  <si>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</si>
  <si>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</si>
  <si>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</si>
  <si>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</si>
  <si>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</si>
  <si>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</si>
  <si>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</si>
  <si>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</si>
  <si>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</si>
  <si>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</si>
  <si>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</si>
  <si>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</si>
  <si>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</si>
  <si>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</si>
  <si>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</si>
  <si>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</si>
  <si>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</si>
  <si>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</si>
  <si>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</si>
  <si>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</si>
  <si>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</si>
  <si>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</si>
  <si>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</si>
  <si>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</si>
  <si>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</si>
  <si>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</si>
  <si>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</si>
  <si>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</si>
  <si>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</si>
  <si>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</si>
  <si>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</si>
  <si>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</si>
  <si>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</si>
  <si>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</si>
  <si>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</si>
  <si>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</si>
  <si>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</si>
  <si>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</si>
  <si>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</si>
  <si>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</si>
  <si>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</si>
  <si>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</si>
  <si>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</si>
  <si>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</si>
  <si>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</si>
  <si>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</si>
  <si>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</si>
  <si>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</si>
  <si>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</si>
  <si>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</si>
  <si>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</si>
  <si>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</si>
  <si>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</si>
  <si>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</si>
  <si>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</si>
  <si>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</si>
  <si>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</si>
  <si>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</si>
  <si>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</si>
  <si>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</si>
  <si>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</si>
  <si>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</si>
  <si>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</si>
  <si>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</si>
  <si>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</si>
  <si>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</si>
  <si>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</si>
  <si>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</si>
  <si>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</si>
  <si>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</si>
  <si>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</si>
  <si>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</si>
  <si>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</si>
  <si>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</si>
  <si>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</si>
  <si>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</si>
  <si>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</si>
  <si>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</si>
  <si>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</si>
  <si>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</si>
  <si>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</si>
  <si>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</si>
  <si>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</si>
  <si>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</si>
  <si>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</si>
  <si>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</si>
  <si>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</si>
  <si>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</si>
  <si>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</si>
  <si>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</si>
  <si>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</si>
  <si>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</si>
  <si>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</si>
  <si>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</si>
  <si>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</si>
  <si>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</si>
  <si>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</si>
  <si>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</si>
  <si>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</si>
  <si>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</si>
  <si>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</si>
  <si>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</si>
  <si>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</si>
  <si>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</si>
  <si>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</si>
  <si>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</si>
  <si>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</si>
  <si>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</si>
  <si>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</si>
  <si>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</si>
  <si>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</si>
  <si>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</si>
  <si>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</si>
  <si>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</si>
  <si>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</si>
  <si>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</si>
  <si>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</si>
  <si>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</si>
  <si>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</si>
  <si>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</si>
  <si>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</si>
  <si>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</si>
  <si>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</si>
  <si>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</si>
  <si>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</si>
  <si>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</si>
  <si>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</si>
  <si>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</si>
  <si>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</si>
  <si>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</si>
  <si>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</si>
  <si>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</si>
  <si>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</si>
  <si>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</si>
  <si>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</si>
  <si>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</si>
  <si>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</si>
  <si>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</si>
  <si>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</si>
  <si>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</si>
  <si>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</si>
  <si>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</si>
  <si>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</si>
  <si>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</si>
  <si>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</si>
  <si>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</si>
  <si>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</si>
  <si>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</si>
  <si>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</si>
  <si>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</si>
  <si>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</si>
  <si>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</si>
  <si>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</si>
  <si>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</si>
  <si>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</si>
  <si>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</si>
  <si>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</si>
  <si>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</si>
  <si>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</si>
  <si>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</si>
  <si>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</si>
  <si>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</si>
  <si>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</si>
  <si>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</si>
  <si>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</si>
  <si>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</si>
  <si>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</si>
  <si>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</si>
  <si>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</si>
  <si>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</si>
  <si>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</si>
  <si>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</si>
  <si>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</si>
  <si>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</si>
  <si>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</si>
  <si>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</si>
  <si>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</si>
  <si>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</si>
  <si>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</si>
  <si>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</si>
  <si>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</si>
  <si>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</si>
  <si>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</si>
  <si>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</si>
  <si>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</si>
  <si>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</si>
  <si>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</si>
  <si>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</si>
  <si>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</si>
  <si>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</si>
  <si>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</si>
  <si>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</si>
  <si>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</si>
  <si>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</si>
  <si>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</si>
  <si>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</si>
  <si>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</si>
  <si>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</si>
  <si>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</si>
  <si>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</si>
  <si>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</si>
  <si>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</si>
  <si>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</si>
  <si>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</si>
  <si>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</si>
  <si>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</si>
  <si>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</si>
  <si>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</si>
  <si>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</si>
  <si>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</si>
  <si>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</si>
  <si>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</si>
  <si>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</si>
  <si>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</si>
  <si>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</si>
  <si>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</si>
  <si>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</si>
  <si>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</si>
  <si>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</si>
  <si>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</si>
  <si>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</si>
  <si>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</si>
  <si>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</si>
  <si>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</si>
  <si>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</si>
  <si>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</si>
  <si>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</si>
  <si>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</si>
  <si>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</si>
  <si>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</si>
  <si>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</si>
  <si>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</si>
  <si>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</si>
  <si>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</si>
  <si>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</si>
  <si>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</si>
  <si>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</si>
  <si>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</si>
  <si>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</si>
  <si>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</si>
  <si>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</si>
  <si>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</si>
  <si>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</si>
  <si>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</si>
  <si>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</si>
  <si>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</si>
  <si>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</si>
  <si>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</si>
  <si>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</si>
  <si>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</si>
  <si>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</si>
  <si>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</si>
  <si>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</si>
  <si>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</si>
  <si>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</si>
  <si>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</si>
  <si>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</si>
  <si>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</si>
  <si>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</si>
  <si>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</si>
  <si>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</si>
  <si>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</si>
  <si>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</si>
  <si>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</si>
  <si>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</si>
  <si>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</si>
  <si>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</si>
  <si>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</si>
  <si>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</si>
  <si>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</si>
  <si>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</si>
  <si>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</si>
  <si>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</si>
  <si>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</si>
  <si>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</si>
  <si>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</si>
  <si>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</si>
  <si>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</si>
  <si>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</si>
  <si>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</si>
  <si>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</si>
  <si>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</si>
  <si>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</si>
  <si>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</si>
  <si>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</si>
  <si>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</si>
  <si>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</si>
  <si>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</si>
  <si>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</si>
  <si>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</si>
  <si>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</si>
  <si>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</si>
  <si>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</si>
  <si>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</si>
  <si>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</si>
  <si>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</si>
  <si>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</si>
  <si>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</si>
  <si>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</si>
  <si>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</si>
  <si>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</si>
  <si>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</si>
  <si>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</si>
  <si>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</si>
  <si>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</si>
  <si>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</si>
  <si>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</si>
  <si>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</si>
  <si>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</si>
  <si>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</si>
  <si>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</si>
  <si>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</si>
  <si>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</si>
  <si>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</si>
  <si>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</si>
  <si>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</si>
  <si>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</si>
  <si>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</si>
  <si>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</si>
  <si>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</si>
  <si>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</si>
  <si>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</si>
  <si>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</si>
  <si>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</si>
  <si>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</si>
  <si>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</si>
  <si>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</si>
  <si>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</si>
  <si>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</si>
  <si>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</si>
  <si>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</si>
  <si>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</si>
  <si>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</si>
  <si>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</si>
  <si>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</si>
  <si>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</si>
  <si>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</si>
  <si>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</si>
  <si>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</si>
  <si>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</si>
  <si>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</si>
  <si>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</si>
  <si>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</si>
  <si>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</si>
  <si>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</si>
  <si>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</si>
  <si>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</si>
  <si>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</si>
  <si>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</si>
  <si>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</si>
  <si>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</si>
  <si>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</si>
  <si>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</si>
  <si>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</si>
  <si>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</si>
  <si>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</si>
  <si>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</si>
  <si>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</si>
  <si>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</si>
  <si>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</si>
  <si>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</si>
  <si>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</si>
  <si>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</si>
  <si>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</si>
  <si>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</si>
  <si>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</si>
  <si>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</si>
  <si>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</si>
  <si>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</si>
  <si>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</si>
  <si>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</si>
  <si>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</si>
  <si>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</si>
  <si>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</si>
  <si>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</si>
  <si>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</si>
  <si>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</si>
  <si>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</si>
  <si>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</si>
  <si>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</si>
  <si>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</si>
  <si>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</si>
  <si>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</si>
  <si>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</si>
  <si>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</si>
  <si>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</si>
  <si>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</si>
  <si>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</si>
  <si>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</si>
  <si>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</si>
  <si>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</si>
  <si>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</si>
  <si>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</si>
  <si>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</si>
  <si>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</si>
  <si>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</si>
  <si>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</si>
  <si>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</si>
  <si>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</si>
  <si>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</si>
  <si>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</si>
  <si>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</si>
  <si>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</si>
  <si>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</si>
  <si>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</si>
  <si>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</si>
  <si>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</si>
  <si>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</si>
  <si>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</si>
  <si>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</si>
  <si>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</si>
  <si>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</si>
  <si>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</si>
  <si>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</si>
  <si>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</si>
  <si>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</si>
  <si>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</si>
  <si>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</si>
  <si>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</si>
  <si>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</si>
  <si>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</si>
  <si>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</si>
  <si>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</si>
  <si>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</si>
  <si>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</si>
  <si>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</si>
  <si>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</si>
  <si>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</si>
  <si>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</si>
  <si>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</si>
  <si>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</si>
  <si>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</si>
  <si>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</si>
  <si>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</si>
  <si>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</si>
  <si>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</si>
  <si>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</si>
  <si>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</si>
  <si>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</si>
  <si>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</si>
  <si>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</si>
  <si>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</si>
  <si>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</si>
  <si>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</si>
  <si>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</si>
  <si>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</si>
  <si>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</si>
  <si>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</si>
  <si>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</si>
  <si>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</si>
  <si>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</si>
  <si>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</si>
  <si>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</si>
  <si>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</si>
  <si>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</si>
  <si>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</si>
  <si>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</si>
  <si>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</si>
  <si>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</si>
  <si>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</si>
  <si>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</si>
  <si>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</si>
  <si>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</si>
  <si>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</si>
  <si>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</si>
  <si>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</si>
  <si>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</si>
  <si>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</si>
  <si>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</si>
  <si>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</si>
  <si>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</si>
  <si>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</si>
  <si>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</si>
  <si>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</si>
  <si>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</si>
  <si>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</si>
  <si>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</si>
  <si>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</si>
  <si>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</si>
  <si>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</si>
  <si>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</si>
  <si>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</si>
  <si>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</si>
  <si>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</si>
  <si>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</si>
  <si>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</si>
  <si>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</si>
  <si>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</si>
  <si>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</si>
  <si>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</si>
  <si>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</si>
  <si>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</si>
  <si>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</si>
  <si>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</si>
  <si>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</si>
  <si>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</si>
  <si>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</si>
  <si>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</si>
  <si>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</si>
  <si>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</si>
  <si>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</si>
  <si>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</si>
  <si>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</si>
  <si>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</si>
  <si>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</si>
  <si>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</si>
  <si>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</si>
  <si>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</si>
  <si>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</si>
  <si>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</si>
  <si>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</si>
  <si>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</si>
  <si>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</si>
  <si>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</si>
  <si>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</si>
  <si>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</si>
  <si>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</si>
  <si>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</si>
  <si>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</si>
  <si>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</si>
  <si>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</si>
  <si>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</si>
  <si>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</si>
  <si>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</si>
  <si>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</si>
  <si>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</si>
  <si>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</si>
  <si>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</si>
  <si>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</si>
  <si>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</si>
  <si>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</si>
  <si>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</si>
  <si>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</si>
  <si>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</si>
  <si>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</si>
  <si>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</si>
  <si>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</si>
  <si>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</si>
  <si>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</si>
  <si>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</si>
  <si>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</si>
  <si>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</si>
  <si>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</si>
  <si>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</si>
  <si>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</si>
  <si>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</si>
  <si>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</si>
  <si>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</si>
  <si>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</si>
  <si>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</si>
  <si>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</si>
  <si>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</si>
  <si>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</si>
  <si>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</si>
  <si>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</si>
  <si>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</si>
  <si>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</si>
  <si>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</si>
  <si>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</si>
  <si>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</si>
  <si>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</si>
  <si>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</si>
  <si>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</si>
  <si>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</si>
  <si>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</si>
  <si>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</si>
  <si>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</si>
  <si>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</si>
  <si>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</si>
  <si>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</si>
  <si>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</si>
  <si>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</si>
  <si>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</si>
  <si>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</si>
  <si>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</si>
  <si>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</si>
  <si>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</si>
  <si>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</si>
  <si>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</si>
  <si>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</si>
  <si>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</si>
  <si>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</si>
  <si>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</si>
  <si>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</si>
  <si>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</si>
  <si>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</si>
  <si>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</si>
  <si>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</si>
  <si>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</si>
  <si>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</si>
  <si>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</si>
  <si>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</si>
  <si>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</si>
  <si>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</si>
  <si>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</si>
  <si>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</si>
  <si>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</si>
  <si>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</si>
  <si>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</si>
  <si>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</si>
  <si>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</si>
  <si>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</si>
  <si>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</si>
  <si>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</si>
  <si>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</si>
  <si>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</si>
  <si>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</si>
  <si>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</si>
  <si>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</si>
  <si>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</si>
  <si>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</si>
  <si>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</si>
  <si>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</si>
  <si>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</si>
  <si>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</si>
  <si>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</si>
  <si>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</si>
  <si>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</si>
  <si>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</si>
  <si>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</si>
  <si>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</si>
  <si>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</si>
  <si>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</si>
  <si>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</si>
  <si>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</si>
  <si>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</si>
  <si>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</si>
  <si>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</si>
  <si>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</si>
  <si>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</si>
  <si>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</si>
  <si>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</si>
  <si>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</si>
  <si>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</si>
  <si>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</si>
  <si>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</si>
  <si>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</si>
  <si>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</si>
  <si>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</si>
  <si>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</si>
  <si>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</si>
  <si>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</si>
  <si>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</si>
  <si>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</si>
  <si>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</si>
  <si>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</si>
  <si>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</si>
  <si>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</si>
  <si>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</si>
  <si>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</si>
  <si>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</si>
  <si>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</si>
  <si>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</si>
  <si>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</si>
  <si>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</si>
  <si>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</si>
  <si>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</si>
  <si>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</si>
  <si>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</si>
  <si>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</si>
  <si>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</si>
  <si>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</si>
  <si>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</si>
  <si>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</si>
  <si>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</si>
  <si>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</si>
  <si>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</si>
  <si>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</si>
  <si>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</si>
  <si>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</si>
  <si>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</si>
  <si>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</si>
  <si>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</si>
  <si>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</si>
  <si>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</si>
  <si>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</si>
  <si>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</si>
  <si>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</si>
  <si>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</si>
  <si>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</si>
  <si>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</si>
  <si>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</si>
  <si>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</si>
  <si>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</si>
  <si>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</si>
  <si>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</si>
  <si>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</si>
  <si>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</si>
  <si>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</si>
  <si>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</si>
  <si>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</si>
  <si>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</si>
  <si>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</si>
  <si>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</si>
  <si>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</si>
  <si>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</si>
  <si>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</si>
  <si>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</si>
  <si>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</si>
  <si>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</si>
  <si>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</si>
  <si>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</si>
  <si>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</si>
  <si>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</si>
  <si>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</si>
  <si>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</si>
  <si>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</si>
  <si>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</si>
  <si>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</si>
  <si>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</si>
  <si>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</si>
  <si>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</si>
  <si>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</si>
  <si>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</si>
  <si>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</si>
  <si>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</si>
  <si>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</si>
  <si>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</si>
  <si>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</si>
  <si>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</si>
  <si>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</si>
  <si>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</si>
  <si>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</si>
  <si>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</si>
  <si>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</si>
  <si>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</si>
  <si>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</si>
  <si>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</si>
  <si>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</si>
  <si>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</si>
  <si>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</si>
  <si>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</si>
  <si>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</si>
  <si>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</si>
  <si>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</si>
  <si>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</si>
  <si>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</si>
  <si>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</si>
  <si>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</si>
  <si>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</si>
  <si>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</si>
  <si>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</si>
  <si>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</si>
  <si>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</si>
  <si>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</si>
  <si>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</si>
  <si>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</si>
  <si>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</si>
  <si>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</si>
  <si>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</si>
  <si>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</si>
  <si>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</si>
  <si>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</si>
  <si>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</si>
  <si>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</si>
  <si>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</si>
  <si>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</si>
  <si>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</si>
  <si>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</si>
  <si>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</si>
  <si>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</si>
  <si>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</si>
  <si>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</si>
  <si>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</si>
  <si>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</si>
  <si>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</si>
  <si>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</si>
  <si>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</si>
  <si>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</si>
  <si>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</si>
  <si>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</si>
  <si>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</si>
  <si>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</si>
  <si>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</si>
  <si>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</si>
  <si>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</si>
  <si>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</si>
  <si>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</si>
  <si>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</si>
  <si>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</si>
  <si>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</si>
  <si>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</si>
  <si>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</si>
  <si>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</si>
  <si>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</si>
  <si>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</si>
  <si>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</si>
  <si>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</si>
  <si>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</si>
  <si>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</si>
  <si>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</si>
  <si>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</si>
  <si>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</si>
  <si>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</si>
  <si>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</si>
  <si>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</si>
  <si>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</si>
  <si>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</si>
  <si>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</si>
  <si>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</si>
  <si>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</si>
  <si>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</si>
  <si>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</si>
  <si>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</si>
  <si>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</si>
  <si>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</si>
  <si>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</si>
  <si>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</si>
  <si>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</si>
  <si>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</si>
  <si>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</si>
  <si>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</si>
  <si>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</si>
  <si>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</si>
  <si>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</si>
  <si>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</si>
  <si>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</si>
  <si>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</si>
  <si>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</si>
  <si>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</si>
  <si>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</si>
  <si>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</si>
  <si>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</si>
  <si>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</si>
  <si>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</si>
  <si>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</si>
  <si>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</si>
  <si>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</si>
  <si>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</si>
  <si>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</si>
  <si>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</si>
  <si>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</si>
  <si>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</si>
  <si>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</si>
  <si>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</si>
  <si>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</si>
  <si>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</si>
  <si>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</si>
  <si>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</si>
  <si>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</si>
  <si>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</si>
  <si>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</si>
  <si>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</si>
  <si>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</si>
  <si>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</si>
  <si>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</si>
  <si>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</si>
  <si>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</si>
  <si>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</si>
  <si>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</si>
  <si>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</si>
  <si>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</si>
  <si>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</si>
  <si>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</si>
  <si>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</si>
  <si>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</si>
  <si>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</si>
  <si>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</si>
  <si>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</si>
  <si>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</si>
  <si>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</si>
  <si>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</si>
  <si>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</si>
  <si>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</si>
  <si>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</si>
  <si>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</si>
  <si>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</si>
  <si>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</si>
  <si>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</si>
  <si>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</si>
  <si>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</si>
  <si>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</si>
  <si>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</si>
  <si>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</si>
  <si>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</si>
  <si>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</si>
  <si>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</si>
  <si>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</si>
  <si>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</si>
  <si>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</si>
  <si>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</si>
  <si>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</si>
  <si>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</si>
  <si>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</si>
  <si>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</si>
  <si>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</si>
  <si>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</si>
  <si>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</si>
  <si>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</si>
  <si>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</si>
  <si>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</si>
  <si>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</si>
  <si>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</si>
  <si>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</si>
  <si>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</si>
  <si>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</si>
  <si>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</si>
  <si>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</si>
  <si>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</si>
  <si>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</si>
  <si>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</si>
  <si>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</si>
  <si>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</si>
  <si>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</si>
  <si>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</si>
  <si>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</si>
  <si>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</si>
  <si>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</si>
  <si>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</si>
  <si>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</si>
  <si>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</si>
  <si>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</si>
  <si>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</si>
  <si>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</si>
  <si>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</si>
  <si>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</si>
  <si>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</si>
  <si>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</si>
  <si>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</si>
  <si>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</si>
  <si>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</si>
  <si>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</si>
  <si>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</si>
  <si>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</si>
  <si>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</si>
  <si>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</si>
  <si>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</si>
  <si>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</si>
  <si>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</si>
  <si>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</si>
  <si>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</si>
  <si>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</si>
  <si>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</si>
  <si>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</si>
  <si>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</si>
  <si>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</si>
  <si>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</si>
  <si>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</si>
  <si>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</si>
  <si>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</si>
  <si>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</si>
  <si>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</si>
  <si>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</si>
  <si>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</si>
  <si>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</si>
  <si>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</si>
  <si>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</si>
  <si>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</si>
  <si>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</si>
  <si>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</si>
  <si>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</si>
  <si>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</si>
  <si>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</si>
  <si>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</si>
  <si>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</si>
  <si>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</si>
  <si>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</si>
  <si>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</si>
  <si>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</si>
  <si>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</si>
  <si>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</si>
  <si>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</si>
  <si>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</si>
  <si>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</si>
  <si>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</si>
  <si>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</si>
  <si>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</si>
  <si>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</si>
  <si>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</si>
  <si>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</si>
  <si>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</si>
  <si>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</si>
  <si>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</si>
  <si>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</si>
  <si>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</si>
  <si>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</si>
  <si>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</si>
  <si>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</si>
  <si>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</si>
  <si>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</si>
  <si>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</si>
  <si>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</si>
  <si>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</si>
  <si>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</si>
  <si>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</si>
  <si>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</si>
  <si>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</si>
  <si>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</si>
  <si>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</si>
  <si>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</si>
  <si>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</si>
  <si>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</si>
  <si>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</si>
  <si>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</si>
  <si>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</si>
  <si>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</si>
  <si>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</si>
  <si>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</si>
  <si>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</si>
  <si>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</si>
  <si>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</si>
  <si>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</si>
  <si>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</si>
  <si>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</si>
  <si>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</si>
  <si>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</si>
  <si>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</si>
  <si>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</si>
  <si>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</si>
  <si>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</si>
  <si>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</si>
  <si>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</si>
  <si>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</si>
  <si>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</si>
  <si>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</si>
  <si>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</si>
  <si>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</si>
  <si>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</si>
  <si>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</si>
  <si>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</si>
  <si>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</si>
  <si>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</si>
  <si>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</si>
  <si>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</si>
  <si>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</si>
  <si>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</si>
  <si>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</si>
  <si>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</si>
  <si>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</si>
  <si>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</si>
  <si>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</si>
  <si>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</si>
  <si>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</si>
  <si>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</si>
  <si>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</si>
  <si>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</si>
  <si>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</si>
  <si>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</si>
  <si>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</si>
  <si>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</si>
  <si>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</si>
  <si>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</si>
  <si>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</si>
  <si>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</si>
  <si>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</si>
  <si>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</si>
  <si>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</si>
  <si>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</si>
  <si>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</si>
  <si>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</si>
  <si>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</si>
  <si>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</si>
  <si>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</si>
  <si>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</si>
  <si>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</si>
  <si>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</si>
  <si>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</si>
  <si>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</si>
  <si>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</si>
  <si>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</si>
  <si>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</si>
  <si>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</si>
  <si>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</si>
  <si>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</si>
  <si>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</si>
  <si>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</si>
  <si>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</si>
  <si>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</si>
  <si>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</si>
  <si>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</si>
  <si>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</si>
  <si>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</si>
  <si>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</si>
  <si>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</si>
  <si>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</si>
  <si>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</si>
  <si>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</si>
  <si>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</si>
  <si>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</si>
  <si>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</si>
  <si>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</si>
  <si>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</si>
  <si>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</si>
  <si>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</si>
  <si>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</si>
  <si>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</si>
  <si>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</si>
  <si>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</si>
  <si>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</si>
  <si>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</si>
  <si>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</si>
  <si>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</si>
  <si>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</si>
  <si>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</si>
  <si>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</si>
  <si>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</si>
  <si>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</si>
  <si>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</si>
  <si>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</si>
  <si>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</si>
  <si>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</si>
  <si>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</si>
  <si>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</si>
  <si>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</si>
  <si>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</si>
  <si>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</si>
  <si>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</si>
  <si>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</si>
  <si>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</si>
  <si>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</si>
  <si>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</si>
  <si>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</si>
  <si>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</si>
  <si>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</si>
  <si>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</si>
  <si>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</si>
  <si>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</si>
  <si>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</si>
  <si>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</si>
  <si>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</si>
  <si>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</si>
  <si>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</si>
  <si>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</si>
  <si>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</si>
  <si>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</si>
  <si>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</si>
  <si>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</si>
  <si>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</si>
  <si>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</si>
  <si>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</si>
  <si>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</si>
  <si>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</si>
  <si>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</si>
  <si>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</si>
  <si>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</si>
  <si>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</si>
  <si>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</si>
  <si>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</si>
  <si>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</si>
  <si>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</si>
  <si>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</si>
  <si>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</si>
  <si>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</si>
  <si>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</si>
  <si>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</si>
  <si>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</si>
  <si>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</si>
  <si>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</si>
  <si>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</si>
  <si>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</si>
  <si>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</si>
  <si>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</si>
  <si>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</si>
  <si>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</si>
  <si>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</si>
  <si>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</si>
  <si>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</si>
  <si>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</si>
  <si>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</si>
  <si>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</si>
  <si>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</si>
  <si>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</si>
  <si>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</si>
  <si>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</si>
  <si>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</si>
  <si>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</si>
  <si>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</si>
  <si>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</si>
  <si>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</si>
  <si>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</si>
  <si>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</si>
  <si>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</si>
  <si>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</si>
  <si>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</si>
  <si>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</si>
  <si>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</si>
  <si>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</si>
  <si>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</si>
  <si>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</si>
  <si>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</si>
  <si>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</si>
  <si>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</si>
  <si>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</si>
  <si>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</si>
  <si>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</si>
  <si>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</si>
  <si>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</si>
  <si>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</si>
  <si>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</si>
  <si>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</si>
  <si>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</si>
  <si>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</si>
  <si>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</si>
  <si>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</si>
  <si>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</si>
  <si>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</si>
  <si>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</si>
  <si>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</si>
  <si>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</si>
  <si>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</si>
  <si>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</si>
  <si>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</si>
  <si>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</si>
  <si>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</si>
  <si>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</si>
  <si>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</si>
  <si>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</si>
  <si>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</si>
  <si>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</si>
  <si>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</si>
  <si>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</si>
  <si>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</si>
  <si>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</si>
  <si>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</si>
  <si>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</si>
  <si>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</si>
  <si>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</si>
  <si>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</si>
  <si>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</si>
  <si>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</si>
  <si>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</si>
  <si>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</si>
  <si>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</si>
  <si>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</si>
  <si>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</si>
  <si>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</si>
  <si>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</si>
  <si>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</si>
  <si>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</si>
  <si>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</si>
  <si>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</si>
  <si>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</si>
  <si>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</si>
  <si>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</si>
  <si>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</si>
  <si>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</si>
  <si>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</si>
  <si>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</si>
  <si>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</si>
  <si>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</si>
  <si>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</si>
  <si>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</si>
  <si>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</si>
  <si>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</si>
  <si>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</si>
  <si>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</si>
  <si>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</si>
  <si>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</si>
  <si>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</si>
  <si>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</si>
  <si>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</si>
  <si>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</si>
  <si>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</si>
  <si>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</si>
  <si>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</si>
  <si>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</si>
  <si>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</si>
  <si>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</si>
  <si>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</si>
  <si>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</si>
  <si>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</si>
  <si>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</si>
  <si>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</si>
  <si>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</si>
  <si>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</si>
  <si>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</si>
  <si>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</si>
  <si>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</si>
  <si>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</si>
  <si>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</si>
  <si>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</si>
  <si>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</si>
  <si>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</si>
  <si>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</si>
  <si>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</si>
  <si>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</si>
  <si>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</si>
  <si>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</si>
  <si>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</si>
  <si>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</si>
  <si>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</si>
  <si>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</si>
  <si>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</si>
  <si>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</si>
  <si>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</si>
  <si>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</si>
  <si>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</si>
  <si>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</si>
  <si>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</si>
  <si>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</si>
  <si>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</si>
  <si>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</si>
  <si>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</si>
  <si>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</si>
  <si>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</si>
  <si>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</si>
  <si>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</si>
  <si>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</si>
  <si>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</si>
  <si>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</si>
  <si>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</si>
  <si>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</si>
  <si>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</si>
  <si>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</si>
  <si>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</si>
  <si>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</si>
  <si>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</si>
  <si>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</si>
  <si>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</si>
  <si>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</si>
  <si>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</si>
  <si>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</si>
  <si>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</si>
  <si>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</si>
  <si>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</si>
  <si>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</si>
  <si>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</si>
  <si>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</si>
  <si>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</si>
  <si>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</si>
  <si>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</si>
  <si>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</si>
  <si>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</si>
  <si>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</si>
  <si>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</si>
  <si>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</si>
  <si>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</si>
  <si>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</si>
  <si>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</si>
  <si>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</si>
  <si>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</si>
  <si>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</si>
  <si>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</si>
  <si>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</si>
  <si>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</si>
  <si>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</si>
  <si>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</si>
  <si>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</si>
  <si>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</si>
  <si>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</si>
  <si>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</si>
  <si>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</si>
  <si>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</si>
  <si>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</si>
  <si>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</si>
  <si>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</si>
  <si>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</si>
  <si>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</si>
  <si>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</si>
  <si>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</si>
  <si>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</si>
  <si>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</si>
  <si>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</si>
  <si>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</si>
  <si>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</si>
  <si>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</si>
  <si>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</si>
  <si>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</si>
  <si>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</si>
  <si>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</si>
  <si>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</si>
  <si>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</si>
  <si>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</si>
  <si>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</si>
  <si>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</si>
  <si>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</si>
  <si>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</si>
  <si>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</si>
  <si>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</si>
  <si>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</si>
  <si>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</si>
  <si>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</si>
  <si>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</si>
  <si>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</si>
  <si>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</si>
  <si>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</si>
  <si>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</si>
  <si>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</si>
  <si>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</si>
  <si>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</si>
  <si>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</si>
  <si>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</si>
  <si>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</si>
  <si>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</si>
  <si>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</si>
  <si>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</si>
  <si>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</si>
  <si>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</si>
  <si>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</si>
  <si>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</si>
  <si>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</si>
  <si>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</si>
  <si>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</si>
  <si>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</si>
  <si>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</si>
  <si>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</si>
  <si>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</si>
  <si>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</si>
  <si>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</si>
  <si>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</si>
  <si>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</si>
  <si>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</si>
  <si>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</si>
  <si>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</si>
  <si>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</si>
  <si>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</si>
  <si>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</si>
  <si>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</si>
  <si>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</si>
  <si>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</si>
  <si>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</si>
  <si>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</si>
  <si>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</si>
  <si>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</si>
  <si>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</si>
  <si>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</si>
  <si>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</si>
  <si>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</si>
  <si>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</si>
  <si>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</si>
  <si>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</si>
  <si>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</si>
  <si>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</si>
  <si>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</si>
  <si>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</si>
  <si>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</si>
  <si>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</si>
  <si>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</si>
  <si>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</si>
  <si>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</si>
  <si>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</si>
  <si>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</si>
  <si>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</si>
  <si>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</si>
  <si>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</si>
  <si>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</si>
  <si>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</si>
  <si>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</si>
  <si>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</si>
  <si>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</si>
  <si>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</si>
  <si>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</si>
  <si>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</si>
  <si>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</si>
  <si>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</si>
  <si>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</si>
  <si>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</si>
  <si>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</si>
  <si>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</si>
  <si>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</si>
  <si>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</si>
  <si>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</si>
  <si>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</si>
  <si>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</si>
  <si>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</si>
  <si>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</si>
  <si>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</si>
  <si>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</si>
  <si>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</si>
  <si>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</si>
  <si>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</si>
  <si>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</si>
  <si>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</si>
  <si>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</si>
  <si>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</si>
  <si>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</si>
  <si>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</si>
  <si>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</si>
  <si>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</si>
  <si>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</si>
  <si>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</si>
  <si>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</si>
  <si>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</si>
  <si>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</si>
  <si>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</si>
  <si>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</si>
  <si>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</si>
  <si>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</si>
  <si>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</si>
  <si>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</si>
  <si>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</si>
  <si>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</si>
  <si>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</si>
  <si>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</si>
  <si>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</si>
  <si>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</si>
  <si>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</si>
  <si>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</si>
  <si>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</si>
  <si>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</si>
  <si>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</si>
  <si>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</si>
  <si>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</si>
  <si>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</si>
  <si>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</si>
  <si>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</si>
  <si>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</si>
  <si>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</si>
  <si>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</si>
  <si>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</si>
  <si>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</si>
  <si>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</si>
  <si>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</si>
  <si>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</si>
  <si>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</si>
  <si>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</si>
  <si>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</si>
  <si>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</si>
  <si>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</si>
  <si>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</si>
  <si>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</si>
  <si>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</si>
  <si>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</si>
  <si>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</si>
  <si>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</si>
  <si>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</si>
  <si>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</si>
  <si>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</si>
  <si>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</si>
  <si>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</si>
  <si>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</si>
  <si>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</si>
  <si>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</si>
  <si>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</si>
  <si>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</si>
  <si>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</si>
  <si>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</si>
  <si>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</si>
  <si>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</si>
  <si>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</si>
  <si>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</si>
  <si>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</si>
  <si>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</si>
  <si>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</si>
  <si>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</si>
  <si>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</si>
  <si>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</si>
  <si>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</si>
  <si>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</si>
  <si>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</si>
  <si>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</si>
  <si>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</si>
  <si>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</si>
  <si>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</si>
  <si>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</si>
  <si>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</si>
  <si>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</si>
  <si>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</si>
  <si>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</si>
  <si>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</si>
  <si>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</si>
  <si>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</si>
  <si>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</si>
  <si>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</si>
  <si>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</si>
  <si>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</si>
  <si>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</si>
  <si>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</si>
  <si>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</si>
  <si>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</si>
  <si>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</si>
  <si>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</si>
  <si>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</si>
  <si>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</si>
  <si>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</si>
  <si>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</si>
  <si>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</si>
  <si>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</si>
  <si>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</si>
  <si>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</si>
  <si>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</si>
  <si>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</si>
  <si>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</si>
  <si>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</si>
  <si>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</si>
  <si>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</si>
  <si>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</si>
  <si>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</si>
  <si>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</si>
  <si>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</si>
  <si>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</si>
  <si>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</si>
  <si>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</si>
  <si>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</si>
  <si>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</si>
  <si>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</si>
  <si>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</si>
  <si>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</si>
  <si>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</si>
  <si>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</si>
  <si>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</si>
  <si>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</si>
  <si>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</si>
  <si>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</si>
  <si>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</si>
  <si>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</si>
  <si>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</si>
  <si>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</si>
  <si>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</si>
  <si>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</si>
  <si>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</si>
  <si>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</si>
  <si>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</si>
  <si>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</si>
  <si>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</si>
  <si>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</si>
  <si>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</si>
  <si>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</si>
  <si>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</si>
  <si>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</si>
  <si>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</si>
  <si>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</si>
  <si>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</si>
  <si>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</si>
  <si>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</si>
  <si>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</si>
  <si>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</si>
  <si>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</si>
  <si>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</si>
  <si>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</si>
  <si>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</si>
  <si>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</si>
  <si>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</si>
  <si>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</si>
  <si>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</si>
  <si>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</si>
  <si>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</si>
  <si>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</si>
  <si>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</si>
  <si>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</si>
  <si>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</si>
  <si>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</si>
  <si>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</si>
  <si>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</si>
  <si>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</si>
  <si>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</si>
  <si>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</si>
  <si>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</si>
  <si>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</si>
  <si>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</si>
  <si>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</si>
  <si>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</si>
  <si>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</si>
  <si>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</si>
  <si>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</si>
  <si>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</si>
  <si>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</si>
  <si>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</si>
  <si>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</si>
  <si>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</si>
  <si>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</si>
  <si>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</si>
  <si>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</si>
  <si>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</si>
  <si>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</si>
  <si>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</si>
  <si>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</si>
  <si>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</si>
  <si>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</si>
  <si>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</si>
  <si>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</si>
  <si>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</si>
  <si>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</si>
  <si>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</si>
  <si>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</si>
  <si>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</si>
  <si>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</si>
  <si>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</si>
  <si>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</si>
  <si>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</si>
  <si>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</si>
  <si>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</si>
  <si>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</si>
  <si>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</si>
  <si>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</si>
  <si>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</si>
  <si>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</si>
  <si>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</si>
  <si>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</si>
  <si>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</si>
  <si>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</si>
  <si>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</si>
  <si>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</si>
  <si>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</si>
  <si>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</si>
  <si>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</si>
  <si>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</si>
  <si>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</si>
  <si>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</si>
  <si>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</si>
  <si>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</si>
  <si>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</si>
  <si>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</si>
  <si>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</si>
  <si>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</si>
  <si>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</si>
  <si>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</si>
  <si>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</si>
  <si>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</si>
  <si>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</si>
  <si>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</si>
  <si>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</si>
  <si>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</si>
  <si>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</si>
  <si>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</si>
  <si>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</si>
  <si>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</si>
  <si>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</si>
  <si>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</si>
  <si>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</si>
  <si>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</si>
  <si>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</si>
  <si>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</si>
  <si>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</si>
  <si>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</si>
  <si>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</si>
  <si>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</si>
  <si>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</si>
  <si>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</si>
  <si>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</si>
  <si>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</si>
  <si>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</si>
  <si>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</si>
  <si>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</si>
  <si>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</si>
  <si>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</si>
  <si>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</si>
  <si>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</si>
  <si>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</si>
  <si>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</si>
  <si>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</si>
  <si>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</si>
  <si>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</si>
  <si>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</si>
  <si>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</si>
  <si>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</si>
  <si>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</si>
  <si>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</si>
  <si>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</si>
  <si>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</si>
  <si>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</si>
  <si>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</si>
  <si>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</si>
  <si>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</si>
  <si>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</si>
  <si>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</si>
  <si>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</si>
  <si>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</si>
  <si>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</si>
  <si>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</si>
  <si>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</si>
  <si>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</si>
  <si>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</si>
  <si>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</si>
  <si>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</si>
  <si>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</si>
  <si>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</si>
  <si>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</si>
  <si>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</si>
  <si>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</si>
  <si>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</si>
  <si>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</si>
  <si>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</si>
  <si>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</si>
  <si>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</si>
  <si>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</si>
  <si>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</si>
  <si>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</si>
  <si>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</si>
  <si>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</si>
  <si>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</si>
  <si>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</si>
  <si>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</si>
  <si>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</si>
  <si>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</si>
  <si>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</si>
  <si>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</si>
  <si>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</si>
  <si>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</si>
  <si>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</si>
  <si>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</si>
  <si>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</si>
  <si>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</si>
  <si>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</si>
  <si>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</si>
  <si>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</si>
  <si>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</si>
  <si>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</si>
  <si>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</si>
  <si>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</si>
  <si>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</si>
  <si>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</si>
  <si>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</si>
  <si>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</si>
  <si>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</si>
  <si>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</si>
  <si>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</si>
  <si>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</si>
  <si>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</si>
  <si>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</si>
  <si>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</si>
  <si>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</si>
  <si>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</si>
  <si>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</si>
  <si>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</si>
  <si>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</si>
  <si>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</si>
  <si>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</si>
  <si>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</si>
  <si>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</si>
  <si>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</si>
  <si>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</si>
  <si>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</si>
  <si>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</si>
  <si>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</si>
  <si>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</si>
  <si>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</si>
  <si>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</si>
  <si>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</si>
  <si>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</si>
  <si>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</si>
  <si>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</si>
  <si>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</si>
  <si>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</si>
  <si>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</si>
  <si>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</si>
  <si>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</si>
  <si>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</si>
  <si>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</si>
  <si>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</si>
  <si>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</si>
  <si>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</si>
  <si>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</si>
  <si>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</si>
  <si>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</si>
  <si>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</si>
  <si>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</si>
  <si>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</si>
  <si>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</si>
  <si>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</si>
  <si>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</si>
  <si>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</si>
  <si>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</si>
  <si>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</si>
  <si>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</si>
  <si>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</si>
  <si>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</si>
  <si>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</si>
  <si>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</si>
  <si>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</si>
  <si>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</si>
  <si>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</si>
  <si>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</si>
  <si>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</si>
  <si>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</si>
  <si>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</si>
  <si>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</si>
  <si>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</si>
  <si>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</si>
  <si>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</si>
  <si>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</si>
  <si>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</si>
  <si>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</si>
  <si>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</si>
  <si>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</si>
  <si>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</si>
  <si>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</si>
  <si>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</si>
  <si>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</si>
  <si>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</si>
  <si>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</si>
  <si>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</si>
  <si>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</si>
  <si>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</si>
  <si>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</si>
  <si>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</si>
  <si>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</si>
  <si>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</si>
  <si>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</si>
  <si>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</si>
  <si>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</si>
  <si>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</si>
  <si>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</si>
  <si>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</si>
  <si>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</si>
  <si>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</si>
  <si>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</si>
  <si>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</si>
  <si>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</si>
  <si>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</si>
  <si>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</si>
  <si>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</si>
  <si>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</si>
  <si>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</si>
  <si>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</si>
  <si>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</si>
  <si>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</si>
  <si>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</si>
  <si>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</si>
  <si>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</si>
  <si>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</si>
  <si>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</si>
  <si>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</si>
  <si>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</si>
  <si>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</si>
  <si>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</si>
  <si>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</si>
  <si>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</si>
  <si>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</si>
  <si>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</si>
  <si>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</si>
  <si>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</si>
  <si>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</si>
  <si>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</si>
  <si>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</si>
  <si>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</si>
  <si>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</si>
  <si>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</si>
  <si>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</si>
  <si>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</si>
  <si>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</si>
  <si>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</si>
  <si>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</si>
  <si>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</si>
  <si>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</si>
  <si>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</si>
  <si>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</si>
  <si>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</si>
  <si>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</si>
  <si>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</si>
  <si>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</si>
  <si>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</si>
  <si>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</si>
  <si>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</si>
  <si>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</si>
  <si>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</si>
  <si>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</si>
  <si>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</si>
  <si>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</si>
  <si>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</si>
  <si>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</si>
  <si>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</si>
  <si>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</si>
  <si>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</si>
  <si>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</si>
  <si>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</si>
  <si>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</si>
  <si>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</si>
  <si>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</si>
  <si>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</si>
  <si>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</si>
  <si>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</si>
  <si>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</si>
  <si>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</si>
  <si>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</si>
  <si>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</si>
  <si>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</si>
  <si>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</si>
  <si>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</si>
  <si>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</si>
  <si>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</si>
  <si>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</si>
  <si>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</si>
  <si>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</si>
  <si>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</si>
  <si>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</si>
  <si>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</si>
  <si>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</si>
  <si>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</si>
  <si>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</si>
  <si>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</si>
  <si>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</si>
  <si>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</si>
  <si>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</si>
  <si>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</si>
  <si>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</si>
  <si>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</si>
  <si>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</si>
  <si>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</si>
  <si>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</si>
  <si>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</si>
  <si>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</si>
  <si>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</si>
  <si>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</si>
  <si>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</si>
  <si>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</si>
  <si>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</si>
  <si>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</si>
  <si>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</si>
  <si>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</si>
  <si>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</si>
  <si>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</si>
  <si>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</si>
  <si>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</si>
  <si>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</si>
  <si>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</si>
  <si>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</si>
  <si>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</si>
  <si>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</si>
  <si>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</si>
  <si>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</si>
  <si>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</si>
  <si>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</si>
  <si>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</si>
  <si>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</si>
  <si>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</si>
  <si>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</si>
  <si>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</si>
  <si>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</si>
  <si>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</si>
  <si>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</si>
  <si>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</si>
  <si>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</si>
  <si>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</si>
  <si>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</si>
  <si>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</si>
  <si>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</si>
  <si>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</si>
  <si>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</si>
  <si>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</si>
  <si>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</si>
  <si>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</si>
  <si>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</si>
  <si>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</si>
  <si>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</si>
  <si>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</si>
  <si>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</si>
  <si>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</si>
  <si>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</si>
  <si>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</si>
  <si>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</si>
  <si>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</si>
  <si>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</si>
  <si>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</si>
  <si>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</si>
  <si>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</si>
  <si>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</si>
  <si>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</si>
  <si>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</si>
  <si>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</si>
  <si>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</si>
  <si>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</si>
  <si>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</si>
  <si>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</si>
  <si>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</si>
  <si>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</si>
  <si>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</si>
  <si>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</si>
  <si>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</si>
  <si>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</si>
  <si>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</si>
  <si>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</si>
  <si>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</si>
  <si>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</si>
  <si>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</si>
  <si>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</si>
  <si>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</si>
  <si>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</si>
  <si>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</si>
  <si>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</si>
  <si>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</si>
  <si>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</si>
  <si>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</si>
  <si>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</si>
  <si>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</si>
  <si>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</si>
  <si>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</si>
  <si>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</si>
  <si>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</si>
  <si>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</si>
  <si>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</si>
  <si>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</si>
  <si>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</si>
  <si>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</si>
  <si>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</si>
  <si>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</si>
  <si>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</si>
  <si>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</si>
  <si>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</si>
  <si>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</si>
  <si>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</si>
  <si>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</si>
  <si>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</si>
  <si>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</si>
  <si>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</si>
  <si>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</si>
  <si>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</si>
  <si>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</si>
  <si>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</si>
  <si>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</si>
  <si>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</si>
  <si>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</si>
  <si>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</si>
  <si>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</si>
  <si>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</si>
  <si>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</si>
  <si>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</si>
  <si>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</si>
  <si>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</si>
  <si>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</si>
  <si>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</si>
  <si>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</si>
  <si>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</si>
  <si>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</si>
  <si>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</si>
  <si>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</si>
  <si>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</si>
  <si>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</si>
  <si>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</si>
  <si>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</si>
  <si>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</si>
  <si>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</si>
  <si>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</si>
  <si>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</si>
  <si>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</si>
  <si>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</si>
  <si>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</si>
  <si>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</si>
  <si>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</si>
  <si>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</si>
  <si>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</si>
  <si>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</si>
  <si>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</si>
  <si>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</si>
  <si>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</si>
  <si>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</si>
  <si>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</si>
  <si>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</si>
  <si>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</si>
  <si>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</si>
  <si>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</si>
  <si>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</si>
  <si>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</si>
  <si>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</si>
  <si>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</si>
  <si>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</si>
  <si>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</si>
  <si>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</si>
  <si>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</si>
  <si>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</si>
  <si>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</si>
  <si>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</si>
  <si>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</si>
  <si>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</si>
  <si>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</si>
  <si>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</si>
  <si>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</si>
  <si>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</si>
  <si>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</si>
  <si>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</si>
  <si>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</si>
  <si>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</si>
  <si>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</si>
  <si>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</si>
  <si>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</si>
  <si>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</si>
  <si>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</si>
  <si>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</si>
  <si>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</si>
  <si>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</si>
  <si>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</si>
  <si>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</si>
  <si>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</si>
  <si>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</si>
  <si>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</si>
  <si>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</si>
  <si>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</si>
  <si>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</si>
  <si>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</si>
  <si>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</si>
  <si>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</si>
  <si>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</si>
  <si>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</si>
  <si>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</si>
  <si>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</si>
  <si>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</si>
  <si>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</si>
  <si>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</si>
  <si>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</si>
  <si>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</si>
  <si>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</si>
  <si>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</si>
  <si>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</si>
  <si>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</si>
  <si>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</si>
  <si>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</si>
  <si>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</si>
  <si>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</si>
  <si>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</si>
  <si>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</si>
  <si>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</si>
  <si>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</si>
  <si>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</si>
  <si>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</si>
  <si>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</si>
  <si>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</si>
  <si>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</si>
  <si>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</si>
  <si>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</si>
  <si>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</si>
  <si>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</si>
  <si>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</si>
  <si>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</si>
  <si>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</si>
  <si>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</si>
  <si>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</si>
  <si>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</si>
  <si>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</si>
  <si>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</si>
  <si>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</si>
  <si>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</si>
  <si>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</si>
  <si>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</si>
  <si>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</si>
  <si>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</si>
  <si>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</si>
  <si>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</si>
  <si>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</si>
  <si>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</si>
  <si>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</si>
  <si>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</si>
  <si>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</si>
  <si>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</si>
  <si>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</si>
  <si>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</si>
  <si>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</si>
  <si>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</si>
  <si>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</si>
  <si>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</si>
  <si>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</si>
  <si>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</si>
  <si>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</si>
  <si>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</si>
  <si>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</si>
  <si>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</si>
  <si>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</si>
  <si>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</si>
  <si>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</si>
  <si>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</si>
  <si>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</si>
  <si>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</si>
  <si>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</si>
  <si>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</si>
  <si>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</si>
  <si>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</si>
  <si>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</si>
  <si>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</si>
  <si>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</si>
  <si>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</si>
  <si>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</si>
  <si>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</si>
  <si>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</si>
  <si>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</si>
  <si>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</si>
  <si>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</si>
  <si>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</si>
  <si>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</si>
  <si>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</si>
  <si>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</si>
  <si>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</si>
  <si>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</si>
  <si>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</si>
  <si>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</si>
  <si>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</si>
  <si>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</si>
  <si>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</si>
  <si>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</si>
  <si>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</si>
  <si>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</si>
  <si>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</si>
  <si>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</si>
  <si>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</si>
  <si>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</si>
  <si>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</si>
  <si>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</si>
  <si>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</si>
  <si>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</si>
  <si>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</si>
  <si>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</si>
  <si>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</si>
  <si>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</si>
  <si>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</si>
  <si>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</si>
  <si>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</si>
  <si>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</si>
  <si>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</si>
  <si>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</si>
  <si>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</si>
  <si>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</si>
  <si>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</si>
  <si>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</si>
  <si>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</si>
  <si>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</si>
  <si>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</si>
  <si>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</si>
  <si>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</si>
  <si>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</si>
  <si>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</si>
  <si>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</si>
  <si>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</si>
  <si>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</si>
  <si>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</si>
  <si>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</si>
  <si>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</si>
  <si>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</si>
  <si>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</si>
  <si>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</si>
  <si>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</si>
  <si>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</si>
  <si>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</si>
  <si>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</si>
  <si>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</si>
  <si>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</si>
  <si>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</si>
  <si>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</si>
  <si>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</si>
  <si>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</si>
  <si>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</si>
  <si>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</si>
  <si>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</si>
  <si>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</si>
  <si>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</si>
  <si>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</si>
  <si>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</si>
  <si>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</si>
  <si>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</si>
  <si>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</si>
  <si>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</si>
  <si>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</si>
  <si>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</si>
  <si>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</si>
  <si>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</si>
  <si>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</si>
  <si>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</si>
  <si>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</si>
  <si>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</si>
  <si>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</si>
  <si>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</si>
  <si>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</si>
  <si>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</si>
  <si>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</si>
  <si>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</si>
  <si>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</si>
  <si>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</si>
  <si>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</si>
  <si>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</si>
  <si>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</si>
  <si>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</si>
  <si>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</si>
  <si>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</si>
  <si>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</si>
  <si>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</si>
  <si>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</si>
  <si>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</si>
  <si>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</si>
  <si>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</si>
  <si>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</si>
  <si>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</si>
  <si>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</si>
  <si>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</si>
  <si>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</si>
  <si>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</si>
  <si>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</si>
  <si>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</si>
  <si>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</si>
  <si>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</si>
  <si>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</si>
  <si>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</si>
  <si>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</si>
  <si>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</si>
  <si>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</si>
  <si>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</si>
  <si>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</si>
  <si>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</si>
  <si>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</si>
  <si>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</si>
  <si>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</si>
  <si>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</si>
  <si>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</si>
  <si>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</si>
  <si>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</si>
  <si>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</si>
  <si>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</si>
  <si>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</si>
  <si>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</si>
  <si>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</si>
  <si>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</si>
  <si>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</si>
  <si>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</si>
  <si>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</si>
  <si>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</si>
  <si>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</si>
  <si>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</si>
  <si>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</si>
  <si>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</si>
  <si>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</si>
  <si>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</si>
  <si>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</si>
  <si>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</si>
  <si>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</si>
  <si>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</si>
  <si>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</si>
  <si>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</si>
  <si>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</si>
  <si>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</si>
  <si>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</si>
  <si>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</si>
  <si>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</si>
  <si>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</si>
  <si>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</si>
  <si>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</si>
  <si>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</si>
  <si>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</si>
  <si>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</si>
  <si>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</si>
  <si>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</si>
  <si>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</si>
  <si>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</si>
  <si>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</si>
  <si>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</si>
  <si>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</si>
  <si>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</si>
  <si>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</si>
  <si>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</si>
  <si>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</si>
  <si>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</si>
  <si>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</si>
  <si>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</si>
  <si>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</si>
  <si>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</si>
  <si>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</si>
  <si>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</si>
  <si>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</si>
  <si>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</si>
  <si>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</si>
  <si>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</si>
  <si>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</si>
  <si>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</si>
  <si>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</si>
  <si>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</si>
  <si>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</si>
  <si>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</si>
  <si>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</si>
  <si>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</si>
  <si>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</si>
  <si>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</si>
  <si>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</si>
  <si>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</si>
  <si>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</si>
  <si>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</si>
  <si>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</si>
  <si>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</si>
  <si>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</si>
  <si>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</si>
  <si>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</si>
  <si>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</si>
  <si>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</si>
  <si>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</si>
  <si>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</si>
  <si>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</si>
  <si>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</si>
  <si>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</si>
  <si>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</si>
  <si>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</si>
  <si>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</si>
  <si>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</si>
  <si>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</si>
  <si>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</si>
  <si>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</si>
  <si>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</si>
  <si>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</si>
  <si>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</si>
  <si>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</si>
  <si>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</si>
  <si>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</si>
  <si>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</si>
  <si>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</si>
  <si>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</si>
  <si>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</si>
  <si>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</si>
  <si>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</si>
  <si>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</si>
  <si>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</si>
  <si>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</si>
  <si>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</si>
  <si>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</si>
  <si>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</si>
  <si>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</si>
  <si>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</si>
  <si>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</si>
  <si>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</si>
  <si>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</si>
  <si>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</si>
  <si>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</si>
  <si>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</si>
  <si>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</si>
  <si>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</si>
  <si>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</si>
  <si>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</si>
  <si>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</si>
  <si>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</si>
  <si>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</si>
  <si>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</si>
  <si>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</si>
  <si>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</si>
  <si>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</si>
  <si>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</si>
  <si>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</si>
  <si>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</si>
  <si>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</si>
  <si>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</si>
  <si>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</si>
  <si>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</si>
  <si>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</si>
  <si>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</si>
  <si>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</si>
  <si>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</si>
  <si>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</si>
  <si>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</si>
  <si>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</si>
  <si>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</si>
  <si>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</si>
  <si>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</si>
  <si>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</si>
  <si>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</si>
  <si>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</si>
  <si>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</si>
  <si>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</si>
  <si>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</si>
  <si>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</si>
  <si>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</si>
  <si>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</si>
  <si>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</si>
  <si>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</si>
  <si>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</si>
  <si>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</si>
  <si>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</si>
  <si>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</si>
  <si>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</si>
  <si>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</si>
  <si>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</si>
  <si>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</si>
  <si>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</si>
  <si>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</si>
  <si>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</si>
  <si>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</si>
  <si>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</si>
  <si>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</si>
  <si>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</si>
  <si>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</si>
  <si>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</si>
  <si>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</si>
  <si>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</si>
  <si>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</si>
  <si>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</si>
  <si>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</si>
  <si>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</si>
  <si>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</si>
  <si>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</si>
  <si>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</si>
  <si>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</si>
  <si>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</si>
  <si>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</si>
  <si>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</si>
  <si>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</si>
  <si>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</si>
  <si>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</si>
  <si>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</si>
  <si>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</si>
  <si>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</si>
  <si>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</si>
  <si>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</si>
  <si>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</si>
  <si>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</si>
  <si>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</si>
  <si>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</si>
  <si>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</si>
  <si>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</si>
  <si>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</si>
  <si>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</si>
  <si>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</si>
  <si>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</si>
  <si>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</si>
  <si>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</si>
  <si>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</si>
  <si>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</si>
  <si>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</si>
  <si>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</si>
  <si>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</si>
  <si>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</si>
  <si>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</si>
  <si>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</si>
  <si>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</si>
  <si>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</si>
  <si>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</si>
  <si>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</si>
  <si>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</si>
  <si>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</si>
  <si>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</si>
  <si>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</si>
  <si>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</si>
  <si>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</si>
  <si>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</si>
  <si>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</si>
  <si>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</si>
  <si>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</si>
  <si>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</si>
  <si>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</si>
  <si>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</si>
  <si>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</si>
  <si>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</si>
  <si>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</si>
  <si>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</si>
  <si>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</si>
  <si>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</si>
  <si>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</si>
  <si>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</si>
  <si>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</si>
  <si>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</si>
  <si>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</si>
  <si>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</si>
  <si>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</si>
  <si>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</si>
  <si>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</si>
  <si>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</si>
  <si>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</si>
  <si>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</si>
  <si>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</si>
  <si>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</si>
  <si>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</si>
  <si>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</si>
  <si>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</si>
  <si>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</si>
  <si>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</si>
  <si>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</si>
  <si>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</si>
  <si>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</si>
  <si>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</si>
  <si>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</si>
  <si>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</si>
  <si>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</si>
  <si>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</si>
  <si>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</si>
  <si>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</si>
  <si>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</si>
  <si>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</si>
  <si>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</si>
  <si>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</si>
  <si>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</si>
  <si>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</si>
  <si>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</si>
  <si>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</si>
  <si>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</si>
  <si>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</si>
  <si>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</si>
  <si>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</si>
  <si>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</si>
  <si>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</si>
  <si>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</si>
  <si>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</si>
  <si>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</si>
  <si>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</si>
  <si>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</si>
  <si>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</si>
  <si>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</si>
  <si>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</si>
  <si>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</si>
  <si>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</si>
  <si>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</si>
  <si>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</si>
  <si>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</si>
  <si>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</si>
  <si>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</si>
  <si>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</si>
  <si>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</si>
  <si>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</si>
  <si>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</si>
  <si>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</si>
  <si>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</si>
  <si>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</si>
  <si>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</si>
  <si>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</si>
  <si>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</si>
  <si>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</si>
  <si>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</si>
  <si>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</si>
  <si>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</si>
  <si>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</si>
  <si>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</si>
  <si>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</si>
  <si>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</si>
  <si>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</si>
  <si>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</si>
  <si>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</si>
  <si>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</si>
  <si>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</si>
  <si>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</si>
  <si>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</si>
  <si>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</si>
  <si>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</si>
  <si>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</si>
  <si>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</si>
  <si>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</si>
  <si>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</si>
  <si>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</si>
  <si>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</si>
  <si>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</si>
  <si>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</si>
  <si>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</si>
  <si>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</si>
  <si>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</si>
  <si>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</si>
  <si>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</si>
  <si>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</si>
  <si>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</si>
  <si>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</si>
  <si>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</si>
  <si>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</si>
  <si>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</si>
  <si>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</si>
  <si>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</si>
  <si>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</si>
  <si>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</si>
  <si>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</si>
  <si>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</si>
  <si>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</si>
  <si>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</si>
  <si>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</si>
  <si>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</si>
  <si>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</si>
  <si>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</si>
  <si>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</si>
  <si>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</si>
  <si>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</si>
  <si>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</si>
  <si>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</si>
  <si>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</si>
  <si>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</si>
  <si>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</si>
  <si>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</si>
  <si>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</si>
  <si>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</si>
  <si>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</si>
  <si>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</si>
  <si>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</si>
  <si>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</si>
  <si>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</si>
  <si>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</si>
  <si>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</si>
  <si>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</si>
  <si>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</si>
  <si>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</si>
  <si>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</si>
  <si>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</si>
  <si>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</si>
  <si>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</si>
  <si>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</si>
  <si>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</si>
  <si>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</si>
  <si>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</si>
  <si>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</si>
  <si>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</si>
  <si>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</si>
  <si>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</si>
  <si>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</si>
  <si>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</si>
  <si>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</si>
  <si>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</si>
  <si>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</si>
  <si>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</si>
  <si>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</si>
  <si>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</si>
  <si>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</si>
  <si>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</si>
  <si>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</si>
  <si>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</si>
  <si>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</si>
  <si>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</si>
  <si>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</si>
  <si>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</si>
  <si>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</si>
  <si>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</si>
  <si>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</si>
  <si>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</si>
  <si>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</si>
  <si>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</si>
  <si>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</si>
  <si>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</si>
  <si>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</si>
  <si>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</si>
  <si>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</si>
  <si>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</si>
  <si>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</si>
  <si>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</si>
  <si>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</si>
  <si>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</si>
  <si>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</si>
  <si>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</si>
  <si>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</si>
  <si>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</si>
  <si>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</si>
  <si>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</si>
  <si>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</si>
  <si>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</si>
  <si>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</si>
  <si>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</si>
  <si>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</si>
  <si>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</si>
  <si>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</si>
  <si>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</si>
  <si>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</si>
  <si>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</si>
  <si>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</si>
  <si>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</si>
  <si>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</si>
  <si>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</si>
  <si>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</si>
  <si>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</si>
  <si>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</si>
  <si>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</si>
  <si>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</si>
  <si>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</si>
  <si>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</si>
  <si>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</si>
  <si>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</si>
  <si>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</si>
  <si>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</si>
  <si>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</si>
  <si>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</si>
  <si>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</si>
  <si>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</si>
  <si>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</si>
  <si>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</si>
  <si>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</si>
  <si>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</si>
  <si>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</si>
  <si>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</si>
  <si>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</si>
  <si>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</si>
  <si>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</si>
  <si>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</si>
  <si>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</si>
  <si>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</si>
  <si>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</si>
  <si>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</si>
  <si>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</si>
  <si>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</si>
  <si>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</si>
  <si>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</si>
  <si>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</si>
  <si>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</si>
  <si>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</si>
  <si>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</si>
  <si>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</si>
  <si>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</si>
  <si>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</si>
  <si>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</si>
  <si>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</si>
  <si>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</si>
  <si>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</si>
  <si>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</si>
  <si>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</si>
  <si>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</si>
  <si>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</si>
  <si>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</si>
  <si>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</si>
  <si>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</si>
  <si>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</si>
  <si>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</si>
  <si>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</si>
  <si>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</si>
  <si>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</si>
  <si>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</si>
  <si>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</si>
  <si>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</si>
  <si>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</si>
  <si>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</si>
  <si>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</si>
  <si>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</si>
  <si>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</si>
  <si>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</si>
  <si>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</si>
  <si>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</si>
  <si>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</si>
  <si>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</si>
  <si>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</si>
  <si>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</si>
  <si>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</si>
  <si>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</si>
  <si>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</si>
  <si>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</si>
  <si>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</si>
  <si>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</si>
  <si>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</si>
  <si>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</si>
  <si>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</si>
  <si>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</si>
  <si>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</si>
  <si>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</si>
  <si>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</si>
  <si>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</si>
  <si>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</si>
  <si>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</si>
  <si>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</si>
  <si>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</si>
  <si>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</si>
  <si>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</si>
  <si>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</si>
  <si>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</si>
  <si>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</si>
  <si>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</si>
  <si>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</si>
  <si>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</si>
  <si>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</si>
  <si>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</si>
  <si>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</si>
  <si>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</si>
  <si>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</si>
  <si>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</si>
  <si>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</si>
  <si>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</si>
  <si>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</si>
  <si>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</si>
  <si>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</si>
  <si>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</si>
  <si>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</si>
  <si>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</si>
  <si>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</si>
  <si>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</si>
  <si>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</si>
  <si>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</si>
  <si>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</si>
  <si>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</si>
  <si>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</si>
  <si>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</si>
  <si>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</si>
  <si>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</si>
  <si>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</si>
  <si>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</si>
  <si>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</si>
  <si>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</si>
  <si>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</si>
  <si>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</si>
  <si>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</si>
  <si>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</si>
  <si>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</si>
  <si>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</si>
  <si>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</si>
  <si>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</si>
  <si>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</si>
  <si>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</si>
  <si>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</si>
  <si>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</si>
  <si>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</si>
  <si>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</si>
  <si>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</si>
  <si>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</si>
  <si>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</si>
  <si>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</si>
  <si>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</si>
  <si>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</si>
  <si>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</si>
  <si>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</si>
  <si>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</si>
  <si>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</si>
  <si>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</si>
  <si>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</si>
  <si>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</si>
  <si>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</si>
  <si>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</si>
  <si>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</si>
  <si>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</si>
  <si>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</si>
  <si>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</si>
  <si>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</si>
  <si>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</si>
  <si>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</si>
  <si>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</si>
  <si>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</si>
  <si>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</si>
  <si>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</si>
  <si>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</si>
  <si>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</si>
  <si>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</si>
  <si>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</si>
  <si>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</si>
  <si>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</si>
  <si>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</si>
  <si>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</si>
  <si>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</si>
  <si>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</si>
  <si>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</si>
  <si>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</si>
  <si>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</si>
  <si>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</si>
  <si>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</si>
  <si>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</si>
  <si>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</si>
  <si>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</si>
  <si>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</si>
  <si>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</si>
  <si>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</si>
  <si>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</si>
  <si>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</si>
  <si>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</si>
  <si>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</si>
  <si>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</si>
  <si>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</si>
  <si>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</si>
  <si>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</si>
  <si>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</si>
  <si>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</si>
  <si>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</si>
  <si>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</si>
  <si>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</si>
  <si>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</si>
  <si>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</si>
  <si>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</si>
  <si>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</si>
  <si>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</si>
  <si>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</si>
  <si>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</si>
  <si>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</si>
  <si>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</si>
  <si>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</si>
  <si>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</si>
  <si>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</si>
  <si>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</si>
  <si>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</si>
  <si>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</si>
  <si>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</si>
  <si>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</si>
  <si>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</si>
  <si>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</si>
  <si>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</si>
  <si>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</si>
  <si>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</si>
  <si>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</si>
  <si>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</si>
  <si>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</si>
  <si>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</si>
  <si>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</si>
  <si>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</si>
  <si>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</si>
  <si>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</si>
  <si>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</si>
  <si>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</si>
  <si>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</si>
  <si>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</si>
  <si>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</si>
  <si>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</si>
  <si>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</si>
  <si>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</si>
  <si>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</si>
  <si>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</si>
  <si>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</si>
  <si>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</si>
  <si>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</si>
  <si>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</si>
  <si>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</si>
  <si>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</si>
  <si>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</si>
  <si>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</si>
  <si>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</si>
  <si>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</si>
  <si>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</si>
  <si>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</si>
  <si>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</si>
  <si>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</si>
  <si>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</si>
  <si>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</si>
  <si>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</si>
  <si>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</si>
  <si>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</si>
  <si>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</si>
  <si>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</si>
  <si>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</si>
  <si>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</si>
  <si>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</si>
  <si>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</si>
  <si>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</si>
  <si>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</si>
  <si>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</si>
  <si>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</si>
  <si>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</si>
  <si>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</si>
  <si>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</si>
  <si>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</si>
  <si>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</si>
  <si>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</si>
  <si>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</si>
  <si>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</si>
  <si>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</si>
  <si>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</si>
  <si>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</si>
  <si>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</si>
  <si>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</si>
  <si>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</si>
  <si>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</si>
  <si>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</si>
  <si>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</si>
  <si>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</si>
  <si>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</si>
  <si>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</si>
  <si>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</si>
  <si>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</si>
  <si>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</si>
  <si>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</si>
  <si>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</si>
  <si>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</si>
  <si>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</si>
  <si>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</si>
  <si>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</si>
  <si>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</si>
  <si>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</si>
  <si>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</si>
  <si>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</si>
  <si>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</si>
  <si>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</si>
  <si>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</si>
  <si>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</si>
  <si>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</si>
  <si>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</si>
  <si>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</si>
  <si>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</si>
  <si>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</si>
  <si>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</si>
  <si>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</si>
  <si>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</si>
  <si>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</si>
  <si>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</si>
  <si>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</si>
  <si>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</si>
  <si>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</si>
  <si>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</si>
  <si>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</si>
  <si>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</si>
  <si>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</si>
  <si>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</si>
  <si>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</si>
  <si>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</si>
  <si>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</si>
  <si>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</si>
  <si>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</si>
  <si>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</si>
  <si>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</si>
  <si>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</si>
  <si>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</si>
  <si>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</si>
  <si>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</si>
  <si>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</si>
  <si>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</si>
  <si>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</si>
  <si>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</si>
  <si>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</si>
  <si>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</si>
  <si>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</si>
  <si>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</si>
  <si>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</si>
  <si>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</si>
  <si>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</si>
  <si>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</si>
  <si>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</si>
  <si>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</si>
  <si>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</si>
  <si>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</si>
  <si>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</si>
  <si>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</si>
  <si>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</si>
  <si>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</si>
  <si>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</si>
  <si>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</si>
  <si>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</si>
  <si>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</si>
  <si>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</si>
  <si>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</si>
  <si>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</si>
  <si>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</si>
  <si>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</si>
  <si>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</si>
  <si>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</si>
  <si>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</si>
  <si>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</si>
  <si>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</si>
  <si>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</si>
  <si>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</si>
  <si>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</si>
  <si>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</si>
  <si>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</si>
  <si>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</si>
  <si>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</si>
  <si>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</si>
  <si>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</si>
  <si>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</si>
  <si>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</si>
  <si>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</si>
  <si>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</si>
  <si>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</si>
  <si>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</si>
  <si>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</si>
  <si>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</si>
  <si>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</si>
  <si>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</si>
  <si>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</si>
  <si>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</si>
  <si>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</si>
  <si>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</si>
  <si>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</si>
  <si>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</si>
  <si>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</si>
  <si>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</si>
  <si>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</si>
  <si>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</si>
  <si>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</si>
  <si>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</si>
  <si>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</si>
  <si>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</si>
  <si>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</si>
  <si>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</si>
  <si>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</si>
  <si>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</si>
  <si>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</si>
  <si>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</si>
  <si>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</si>
  <si>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</si>
  <si>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</si>
  <si>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</si>
  <si>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</si>
  <si>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</si>
  <si>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</si>
  <si>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</si>
  <si>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</si>
  <si>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</si>
  <si>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</si>
  <si>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</si>
  <si>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</si>
  <si>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</si>
  <si>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</si>
  <si>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</si>
  <si>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</si>
  <si>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</si>
  <si>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</si>
  <si>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</si>
  <si>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</si>
  <si>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</si>
  <si>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</si>
  <si>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</si>
  <si>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</si>
  <si>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</si>
  <si>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</si>
  <si>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</si>
  <si>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</si>
  <si>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</si>
  <si>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</si>
  <si>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</si>
  <si>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</si>
  <si>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</si>
  <si>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</si>
  <si>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</si>
  <si>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</si>
  <si>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</si>
  <si>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</si>
  <si>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</si>
  <si>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</si>
  <si>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</si>
  <si>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</si>
  <si>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</si>
  <si>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</si>
  <si>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</si>
  <si>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</si>
  <si>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</si>
  <si>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</si>
  <si>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</si>
  <si>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</si>
  <si>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</si>
  <si>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</si>
  <si>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</si>
  <si>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</si>
  <si>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</si>
  <si>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</si>
  <si>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</si>
  <si>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</si>
  <si>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</si>
  <si>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</si>
  <si>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</si>
  <si>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</si>
  <si>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</si>
  <si>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</si>
  <si>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</si>
  <si>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</si>
  <si>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</si>
  <si>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</si>
  <si>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</si>
  <si>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</si>
  <si>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</si>
  <si>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</si>
  <si>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</si>
  <si>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</si>
  <si>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</si>
  <si>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</si>
  <si>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</si>
  <si>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</si>
  <si>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</si>
  <si>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</si>
  <si>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</si>
  <si>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</si>
  <si>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</si>
  <si>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</si>
  <si>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</si>
  <si>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</si>
  <si>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</si>
  <si>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</si>
  <si>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</si>
  <si>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</si>
  <si>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</si>
  <si>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</si>
  <si>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</si>
  <si>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</si>
  <si>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</si>
  <si>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</si>
  <si>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</si>
  <si>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</si>
  <si>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</si>
  <si>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</si>
  <si>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</si>
  <si>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</si>
  <si>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</si>
  <si>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</si>
  <si>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</si>
  <si>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</si>
  <si>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</si>
  <si>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</si>
  <si>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</si>
  <si>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</si>
  <si>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</si>
  <si>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</si>
  <si>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</si>
  <si>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</si>
  <si>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</si>
  <si>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</si>
  <si>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</si>
  <si>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</si>
  <si>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</si>
  <si>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</si>
  <si>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</si>
  <si>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</si>
  <si>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</si>
  <si>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</si>
  <si>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</si>
  <si>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</si>
  <si>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</si>
  <si>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</si>
  <si>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</si>
  <si>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</si>
  <si>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</si>
  <si>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</si>
  <si>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</si>
  <si>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</si>
  <si>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</si>
  <si>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</si>
  <si>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</si>
  <si>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</si>
  <si>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</si>
  <si>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</si>
  <si>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</si>
  <si>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</si>
  <si>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</si>
  <si>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</si>
  <si>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</si>
  <si>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</si>
  <si>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</si>
  <si>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</si>
  <si>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</si>
  <si>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</si>
  <si>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</si>
  <si>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</si>
  <si>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</si>
  <si>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</si>
  <si>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</si>
  <si>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</si>
  <si>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</si>
  <si>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</si>
  <si>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</si>
  <si>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</si>
  <si>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</si>
  <si>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</si>
  <si>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</si>
  <si>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</si>
  <si>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</si>
  <si>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</si>
  <si>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</si>
  <si>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</si>
  <si>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</si>
  <si>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</si>
  <si>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</si>
  <si>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</si>
  <si>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</si>
  <si>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</si>
  <si>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</si>
  <si>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</si>
  <si>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</si>
  <si>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</si>
  <si>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</si>
  <si>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</si>
  <si>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</si>
  <si>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</si>
  <si>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</si>
  <si>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</si>
  <si>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</si>
  <si>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</si>
  <si>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</si>
  <si>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</si>
  <si>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</si>
  <si>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</si>
  <si>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</si>
  <si>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</si>
  <si>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</si>
  <si>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</si>
  <si>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</si>
  <si>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</si>
  <si>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</si>
  <si>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</si>
  <si>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</si>
  <si>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</si>
  <si>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</si>
  <si>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</si>
  <si>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</si>
  <si>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</si>
  <si>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</si>
  <si>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</si>
  <si>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</si>
  <si>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</si>
  <si>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</si>
  <si>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</si>
  <si>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</si>
  <si>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</si>
  <si>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</si>
  <si>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</si>
  <si>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</si>
  <si>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</si>
  <si>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</si>
  <si>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</si>
  <si>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</si>
  <si>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</si>
  <si>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</si>
  <si>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</si>
  <si>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</si>
  <si>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</si>
  <si>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</si>
  <si>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</si>
  <si>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</si>
  <si>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</si>
  <si>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</si>
  <si>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</si>
  <si>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</si>
  <si>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</si>
  <si>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</si>
  <si>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</si>
  <si>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</si>
  <si>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</si>
  <si>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</si>
  <si>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</si>
  <si>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</si>
  <si>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</si>
  <si>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</si>
  <si>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</si>
  <si>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</si>
  <si>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</si>
  <si>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</si>
  <si>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</si>
  <si>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</si>
  <si>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</si>
  <si>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</si>
  <si>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</si>
  <si>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</si>
  <si>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</si>
  <si>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</si>
  <si>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</si>
  <si>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</si>
  <si>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</si>
  <si>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</si>
  <si>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</si>
  <si>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</si>
  <si>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</si>
  <si>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</si>
  <si>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</si>
  <si>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</si>
  <si>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</si>
  <si>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</si>
  <si>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</si>
  <si>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</si>
  <si>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</si>
  <si>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</si>
  <si>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</si>
  <si>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</si>
  <si>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</si>
  <si>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</si>
  <si>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</si>
  <si>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</si>
  <si>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</si>
  <si>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</si>
  <si>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</si>
  <si>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</si>
  <si>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</si>
  <si>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</si>
  <si>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</si>
  <si>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</si>
  <si>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</si>
  <si>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</si>
  <si>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</si>
  <si>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</si>
  <si>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</si>
  <si>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</si>
  <si>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</si>
  <si>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</si>
  <si>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</si>
  <si>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</si>
  <si>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</si>
  <si>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</si>
  <si>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</si>
  <si>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</si>
  <si>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</si>
  <si>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</si>
  <si>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</si>
  <si>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</si>
  <si>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</si>
  <si>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</si>
  <si>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</si>
  <si>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</si>
  <si>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</si>
  <si>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</si>
  <si>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</si>
  <si>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</si>
  <si>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</si>
  <si>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</si>
  <si>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</si>
  <si>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</si>
  <si>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</si>
  <si>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</si>
  <si>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</si>
  <si>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</si>
  <si>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</si>
  <si>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</si>
  <si>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</si>
  <si>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</si>
  <si>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</si>
  <si>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</si>
  <si>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</si>
  <si>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</si>
  <si>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</si>
  <si>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</si>
  <si>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</si>
  <si>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</si>
  <si>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</si>
  <si>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</si>
  <si>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</si>
  <si>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</si>
  <si>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</si>
  <si>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</si>
  <si>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</si>
  <si>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</si>
  <si>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</si>
  <si>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</si>
  <si>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</si>
  <si>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</si>
  <si>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</si>
  <si>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</si>
  <si>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</si>
  <si>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</si>
  <si>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</si>
  <si>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</si>
  <si>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</si>
  <si>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</si>
  <si>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</si>
  <si>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</si>
  <si>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</si>
  <si>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</si>
  <si>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</si>
  <si>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</si>
  <si>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</si>
  <si>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</si>
  <si>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</si>
  <si>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</si>
  <si>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</si>
  <si>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</si>
  <si>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</si>
  <si>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</si>
  <si>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</si>
  <si>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</si>
  <si>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</si>
  <si>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</si>
  <si>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</si>
  <si>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</si>
  <si>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</si>
  <si>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</si>
  <si>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</si>
  <si>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</si>
  <si>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</si>
  <si>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</si>
  <si>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</si>
  <si>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</si>
  <si>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</si>
  <si>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</si>
  <si>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</si>
  <si>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</si>
  <si>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</si>
  <si>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</si>
  <si>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</si>
  <si>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</si>
  <si>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</si>
  <si>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</si>
  <si>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</si>
  <si>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</si>
  <si>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</si>
  <si>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</si>
  <si>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</si>
  <si>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</si>
  <si>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</si>
  <si>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</si>
  <si>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</si>
  <si>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</si>
  <si>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</si>
  <si>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</si>
  <si>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</si>
  <si>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</si>
  <si>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</si>
  <si>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</si>
  <si>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</si>
  <si>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</si>
  <si>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</si>
  <si>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</si>
  <si>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</si>
  <si>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</si>
  <si>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</si>
  <si>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</si>
  <si>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</si>
  <si>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</si>
  <si>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</si>
  <si>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</si>
  <si>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</si>
  <si>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</si>
  <si>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</si>
  <si>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</si>
  <si>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</si>
  <si>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</si>
  <si>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</si>
  <si>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</si>
  <si>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</si>
  <si>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</si>
  <si>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</si>
  <si>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</si>
  <si>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</si>
  <si>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</si>
  <si>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</si>
  <si>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</si>
  <si>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</si>
  <si>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</si>
  <si>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</si>
  <si>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</si>
  <si>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</si>
  <si>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</si>
  <si>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</si>
  <si>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</si>
  <si>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</si>
  <si>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</si>
  <si>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</si>
  <si>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</si>
  <si>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</si>
  <si>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</si>
  <si>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</si>
  <si>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</si>
  <si>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</si>
  <si>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</si>
  <si>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</si>
  <si>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</si>
  <si>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</si>
  <si>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</si>
  <si>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</si>
  <si>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</si>
  <si>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</si>
  <si>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</si>
  <si>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</si>
  <si>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</si>
  <si>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</si>
  <si>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</si>
  <si>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</si>
  <si>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</si>
  <si>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</si>
  <si>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</si>
  <si>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</si>
  <si>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</si>
  <si>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</si>
  <si>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</si>
  <si>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</si>
  <si>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</si>
  <si>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</si>
  <si>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</si>
  <si>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</si>
  <si>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</si>
  <si>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</si>
  <si>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</si>
  <si>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</si>
  <si>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</si>
  <si>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</si>
  <si>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</si>
  <si>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</si>
  <si>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</si>
  <si>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</si>
  <si>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</si>
  <si>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</si>
  <si>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</si>
  <si>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</si>
  <si>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</si>
  <si>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</si>
  <si>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</si>
  <si>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</si>
  <si>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</si>
  <si>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</si>
  <si>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</si>
  <si>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</si>
  <si>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</si>
  <si>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</si>
  <si>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</si>
  <si>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</si>
  <si>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</si>
  <si>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</si>
  <si>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</si>
  <si>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</si>
  <si>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</si>
  <si>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</si>
  <si>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</si>
  <si>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</si>
  <si>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</si>
  <si>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</si>
  <si>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</si>
  <si>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</si>
  <si>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</si>
  <si>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</si>
  <si>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</si>
  <si>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</si>
  <si>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</si>
  <si>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</si>
  <si>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</si>
  <si>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</si>
  <si>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</si>
  <si>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</si>
  <si>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</si>
  <si>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</si>
  <si>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</si>
  <si>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</si>
  <si>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</si>
  <si>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</si>
  <si>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</si>
  <si>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</si>
  <si>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</si>
  <si>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</si>
  <si>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</si>
  <si>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</si>
  <si>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</si>
  <si>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</si>
  <si>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</si>
  <si>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</si>
  <si>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</si>
  <si>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</si>
  <si>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</si>
  <si>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</si>
  <si>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</si>
  <si>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</si>
  <si>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</si>
  <si>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</si>
  <si>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</si>
  <si>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</si>
  <si>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</si>
  <si>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</si>
  <si>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</si>
  <si>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</si>
  <si>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</si>
  <si>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</si>
  <si>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</si>
  <si>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</si>
  <si>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</si>
  <si>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</si>
  <si>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</si>
  <si>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</si>
  <si>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</si>
  <si>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</si>
  <si>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</si>
  <si>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</si>
  <si>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</si>
  <si>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</si>
  <si>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</si>
  <si>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</si>
  <si>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</si>
  <si>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</si>
  <si>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</si>
  <si>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</si>
  <si>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</si>
  <si>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</si>
  <si>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</si>
  <si>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</si>
  <si>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</si>
  <si>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</si>
  <si>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</si>
  <si>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</si>
  <si>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</si>
  <si>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</si>
  <si>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</si>
  <si>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</si>
  <si>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</si>
  <si>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</si>
  <si>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</si>
  <si>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</si>
  <si>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</si>
  <si>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</si>
  <si>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</si>
  <si>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</si>
  <si>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</si>
  <si>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</si>
  <si>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</si>
  <si>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</si>
  <si>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</si>
  <si>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</si>
  <si>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</si>
  <si>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</si>
  <si>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</si>
  <si>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</si>
  <si>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</si>
  <si>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</si>
  <si>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</si>
  <si>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</si>
  <si>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</si>
  <si>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</si>
  <si>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</si>
  <si>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</si>
  <si>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</si>
  <si>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</si>
  <si>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</si>
  <si>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</si>
  <si>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</si>
  <si>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</si>
  <si>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</si>
  <si>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</si>
  <si>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</si>
  <si>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</si>
  <si>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</si>
  <si>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</si>
  <si>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</si>
  <si>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</si>
  <si>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</si>
  <si>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</si>
  <si>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</si>
  <si>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</si>
  <si>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</si>
  <si>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</si>
  <si>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</si>
  <si>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</si>
  <si>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</si>
  <si>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</si>
  <si>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</si>
  <si>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</si>
  <si>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</si>
  <si>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</si>
  <si>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</si>
  <si>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</si>
  <si>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</si>
  <si>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</si>
  <si>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</si>
  <si>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</si>
  <si>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</si>
  <si>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</si>
  <si>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</si>
  <si>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</si>
  <si>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</si>
  <si>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</si>
  <si>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</si>
  <si>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</si>
  <si>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</si>
  <si>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</si>
  <si>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</si>
  <si>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</si>
  <si>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</si>
  <si>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</si>
  <si>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</si>
  <si>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</si>
  <si>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</si>
  <si>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</si>
  <si>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</si>
  <si>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</si>
  <si>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</si>
  <si>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</si>
  <si>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</si>
  <si>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</si>
  <si>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</si>
  <si>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</si>
  <si>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</si>
  <si>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</si>
  <si>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</si>
  <si>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</si>
  <si>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</si>
  <si>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</si>
  <si>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</si>
  <si>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</si>
  <si>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</si>
  <si>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</si>
  <si>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</si>
  <si>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</si>
  <si>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</si>
  <si>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</si>
  <si>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</si>
  <si>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</si>
  <si>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</si>
  <si>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</si>
  <si>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</si>
  <si>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</si>
  <si>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</si>
  <si>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</si>
  <si>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</si>
  <si>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</si>
  <si>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</si>
  <si>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</si>
  <si>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</si>
  <si>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</si>
  <si>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</si>
  <si>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</si>
  <si>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</si>
  <si>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</si>
  <si>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</si>
  <si>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</si>
  <si>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</si>
  <si>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</si>
  <si>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</si>
  <si>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</si>
  <si>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</si>
  <si>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</si>
  <si>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</si>
  <si>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</si>
  <si>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</si>
  <si>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</si>
  <si>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</si>
  <si>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</si>
  <si>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</si>
  <si>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</si>
  <si>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</si>
  <si>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</si>
  <si>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</si>
  <si>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</si>
  <si>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</si>
  <si>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</si>
  <si>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</si>
  <si>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</si>
  <si>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</si>
  <si>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</si>
  <si>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</si>
  <si>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</si>
  <si>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</si>
  <si>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</si>
  <si>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</si>
  <si>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</si>
  <si>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</si>
  <si>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</si>
  <si>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</si>
  <si>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</si>
  <si>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</si>
  <si>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</si>
  <si>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</si>
  <si>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</si>
  <si>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</si>
  <si>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</si>
  <si>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</si>
  <si>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</si>
  <si>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</si>
  <si>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</si>
  <si>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</si>
  <si>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</si>
  <si>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</si>
  <si>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</si>
  <si>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</si>
  <si>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</si>
  <si>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</si>
  <si>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</si>
  <si>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</si>
  <si>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</si>
  <si>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</si>
  <si>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</si>
  <si>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</si>
  <si>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</si>
  <si>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</si>
  <si>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</si>
  <si>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</si>
  <si>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</si>
  <si>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</si>
  <si>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</si>
  <si>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</si>
  <si>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</si>
  <si>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</si>
  <si>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</si>
  <si>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</si>
  <si>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</si>
  <si>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</si>
  <si>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</si>
  <si>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</si>
  <si>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</si>
  <si>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</si>
  <si>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</si>
  <si>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</si>
  <si>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</si>
  <si>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</si>
  <si>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</si>
  <si>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</si>
  <si>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</si>
  <si>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</si>
  <si>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</si>
  <si>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</si>
  <si>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</si>
  <si>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</si>
  <si>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</si>
  <si>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</si>
  <si>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</si>
  <si>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</si>
  <si>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</si>
  <si>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</si>
  <si>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</si>
  <si>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</si>
  <si>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</si>
  <si>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</si>
  <si>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</si>
  <si>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</si>
  <si>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</si>
  <si>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</si>
  <si>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</si>
  <si>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</si>
  <si>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</si>
  <si>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</si>
  <si>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</si>
  <si>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</si>
  <si>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</si>
  <si>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</si>
  <si>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</si>
  <si>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</si>
  <si>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</si>
  <si>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</si>
  <si>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</si>
  <si>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</si>
  <si>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</si>
  <si>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</si>
  <si>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</si>
  <si>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</si>
  <si>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</si>
  <si>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</si>
  <si>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</si>
  <si>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</si>
  <si>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</si>
  <si>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</si>
  <si>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</si>
  <si>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</si>
  <si>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</si>
  <si>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</si>
  <si>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</si>
  <si>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</si>
  <si>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</si>
  <si>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</si>
  <si>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</si>
  <si>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</si>
  <si>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</si>
  <si>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</si>
  <si>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</si>
  <si>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</si>
  <si>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</si>
  <si>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</si>
  <si>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</si>
  <si>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</si>
  <si>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</si>
  <si>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</si>
  <si>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</si>
  <si>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</si>
  <si>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</si>
  <si>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</si>
  <si>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</si>
  <si>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</si>
  <si>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</si>
  <si>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</si>
  <si>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</si>
  <si>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</si>
  <si>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</si>
  <si>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</si>
  <si>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</si>
  <si>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</si>
  <si>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</si>
  <si>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</si>
  <si>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</si>
  <si>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</si>
  <si>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</si>
  <si>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</si>
  <si>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</si>
  <si>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</si>
  <si>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</si>
  <si>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</si>
  <si>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</si>
  <si>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</si>
  <si>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</si>
  <si>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</si>
  <si>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</si>
  <si>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</si>
  <si>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</si>
  <si>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</si>
  <si>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</si>
  <si>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</si>
  <si>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</si>
  <si>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</si>
  <si>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</si>
  <si>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</si>
  <si>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</si>
  <si>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</si>
  <si>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</si>
  <si>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</si>
  <si>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</si>
  <si>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</si>
  <si>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</si>
  <si>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</si>
  <si>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</si>
  <si>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</si>
  <si>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</si>
  <si>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</si>
  <si>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</si>
  <si>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</si>
  <si>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</si>
  <si>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</si>
  <si>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</si>
  <si>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</si>
  <si>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</si>
  <si>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</si>
  <si>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</si>
  <si>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</si>
  <si>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</si>
  <si>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</si>
  <si>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</si>
  <si>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</si>
  <si>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</si>
  <si>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</si>
  <si>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</si>
  <si>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</si>
  <si>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</si>
  <si>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</si>
  <si>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</si>
  <si>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</si>
  <si>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</si>
  <si>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</si>
  <si>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</si>
  <si>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</si>
  <si>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</si>
  <si>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</si>
  <si>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</si>
  <si>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</si>
  <si>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</si>
  <si>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</si>
  <si>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</si>
  <si>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</si>
  <si>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</si>
  <si>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</si>
  <si>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</si>
  <si>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</si>
  <si>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</si>
  <si>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</si>
  <si>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</si>
  <si>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</si>
  <si>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</si>
  <si>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</si>
  <si>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</si>
  <si>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</si>
  <si>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</si>
  <si>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</si>
  <si>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</si>
  <si>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</si>
  <si>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</si>
  <si>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</si>
  <si>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</si>
  <si>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</si>
  <si>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</si>
  <si>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</si>
  <si>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</si>
  <si>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</si>
  <si>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</si>
  <si>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</si>
  <si>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</si>
  <si>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</si>
  <si>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</si>
  <si>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</si>
  <si>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</si>
  <si>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</si>
  <si>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</si>
  <si>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</si>
  <si>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</si>
  <si>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</si>
  <si>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</si>
  <si>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</si>
  <si>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</si>
  <si>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</si>
  <si>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</si>
  <si>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</si>
  <si>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</si>
  <si>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</si>
  <si>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</si>
  <si>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</si>
  <si>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</si>
  <si>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</si>
  <si>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</si>
  <si>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</si>
  <si>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</si>
  <si>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</si>
  <si>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</si>
  <si>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</si>
  <si>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</si>
  <si>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</si>
  <si>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</si>
  <si>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</si>
  <si>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</si>
  <si>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</si>
  <si>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</si>
  <si>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</si>
  <si>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</si>
  <si>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</si>
  <si>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</si>
  <si>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</si>
  <si>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</si>
  <si>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</si>
  <si>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</si>
  <si>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</si>
  <si>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</si>
  <si>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</si>
  <si>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</si>
  <si>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</si>
  <si>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</si>
  <si>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</si>
  <si>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</si>
  <si>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</si>
  <si>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</si>
  <si>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</si>
  <si>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</si>
  <si>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</si>
  <si>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</si>
  <si>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</si>
  <si>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</si>
  <si>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</si>
  <si>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</si>
  <si>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</si>
  <si>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</si>
  <si>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</si>
  <si>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</si>
  <si>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</si>
  <si>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</si>
  <si>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</si>
  <si>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</si>
  <si>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</si>
  <si>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</si>
  <si>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</si>
  <si>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</si>
  <si>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</si>
  <si>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</si>
  <si>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</si>
  <si>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</si>
  <si>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</si>
  <si>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</si>
  <si>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</si>
  <si>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</si>
  <si>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</si>
  <si>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</si>
  <si>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</si>
  <si>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</si>
  <si>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</si>
  <si>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</si>
  <si>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</si>
  <si>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</si>
  <si>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</si>
  <si>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</si>
  <si>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</si>
  <si>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</si>
  <si>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</si>
  <si>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</si>
  <si>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</si>
  <si>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</si>
  <si>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</si>
  <si>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</si>
  <si>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</si>
  <si>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</si>
  <si>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</si>
  <si>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</si>
  <si>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</si>
  <si>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</si>
  <si>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</si>
  <si>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</si>
  <si>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</si>
  <si>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</si>
  <si>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</si>
  <si>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</si>
  <si>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</si>
  <si>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</si>
  <si>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</si>
  <si>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</si>
  <si>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</si>
  <si>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</si>
  <si>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</si>
  <si>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</si>
  <si>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</si>
  <si>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</si>
  <si>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</si>
  <si>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</si>
  <si>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</si>
  <si>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</si>
  <si>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</si>
  <si>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</si>
  <si>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</si>
  <si>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</si>
  <si>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</si>
  <si>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</si>
  <si>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</si>
  <si>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</si>
  <si>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</si>
  <si>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</si>
  <si>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</si>
  <si>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</si>
  <si>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</si>
  <si>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</si>
  <si>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</si>
  <si>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</si>
  <si>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</si>
  <si>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</si>
  <si>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</si>
  <si>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</si>
  <si>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</si>
  <si>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</si>
  <si>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</si>
  <si>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</si>
  <si>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</si>
  <si>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</si>
  <si>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</si>
  <si>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</si>
  <si>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</si>
  <si>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</si>
  <si>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</si>
  <si>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</si>
  <si>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</si>
  <si>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</si>
  <si>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</si>
  <si>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</si>
  <si>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</si>
  <si>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</si>
  <si>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</si>
  <si>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</si>
  <si>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</si>
  <si>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</si>
  <si>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</si>
  <si>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</si>
  <si>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</si>
  <si>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</si>
  <si>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</si>
  <si>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</si>
  <si>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</si>
  <si>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</si>
  <si>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</si>
  <si>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</si>
  <si>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</si>
  <si>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</si>
  <si>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</si>
  <si>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</si>
  <si>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</si>
  <si>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</si>
  <si>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</si>
  <si>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</si>
  <si>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</si>
  <si>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</si>
  <si>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</si>
  <si>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</si>
  <si>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</si>
  <si>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</si>
  <si>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</si>
  <si>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</si>
  <si>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</si>
  <si>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</si>
  <si>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</si>
  <si>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</si>
  <si>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</si>
  <si>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</si>
  <si>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</si>
  <si>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</si>
  <si>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</si>
  <si>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</si>
  <si>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</si>
  <si>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</si>
  <si>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</si>
  <si>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</si>
  <si>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</si>
  <si>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</si>
  <si>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</si>
  <si>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</si>
  <si>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</si>
  <si>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</si>
  <si>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</si>
  <si>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</si>
  <si>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</si>
  <si>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</si>
  <si>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</si>
  <si>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</si>
  <si>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</si>
  <si>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</si>
  <si>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</si>
  <si>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</si>
  <si>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</si>
  <si>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</si>
  <si>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</si>
  <si>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</si>
  <si>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</si>
  <si>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</si>
  <si>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</si>
  <si>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</si>
  <si>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</si>
  <si>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</si>
  <si>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</si>
  <si>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</si>
  <si>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</si>
  <si>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</si>
  <si>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</si>
  <si>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</si>
  <si>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</si>
  <si>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</si>
  <si>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</si>
  <si>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</si>
  <si>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</si>
  <si>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</si>
  <si>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</si>
  <si>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</si>
  <si>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</si>
  <si>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</si>
  <si>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</si>
  <si>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</si>
  <si>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</si>
  <si>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</si>
  <si>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</si>
  <si>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</si>
  <si>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</si>
  <si>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</si>
  <si>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</si>
  <si>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</si>
  <si>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</si>
  <si>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</si>
  <si>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</si>
  <si>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</si>
  <si>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</si>
  <si>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</si>
  <si>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</si>
  <si>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</si>
  <si>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</si>
  <si>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</si>
  <si>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</si>
  <si>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</si>
  <si>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</si>
  <si>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</si>
  <si>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</si>
  <si>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</si>
  <si>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</si>
  <si>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</si>
  <si>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</si>
  <si>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</si>
  <si>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</si>
  <si>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</si>
  <si>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</si>
  <si>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</si>
  <si>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</si>
  <si>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</si>
  <si>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</si>
  <si>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</si>
  <si>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</si>
  <si>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</si>
  <si>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</si>
  <si>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</si>
  <si>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</si>
  <si>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</si>
  <si>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</si>
  <si>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</si>
  <si>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</si>
  <si>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</si>
  <si>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</si>
  <si>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</si>
  <si>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</si>
  <si>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</si>
  <si>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</si>
  <si>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</si>
  <si>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</si>
  <si>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</si>
  <si>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</si>
  <si>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</si>
  <si>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</si>
  <si>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</si>
  <si>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</si>
  <si>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</si>
  <si>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</si>
  <si>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</si>
  <si>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</si>
  <si>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</si>
  <si>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</si>
  <si>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</si>
  <si>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</si>
  <si>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</si>
  <si>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</si>
  <si>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</si>
  <si>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</si>
  <si>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</si>
  <si>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</si>
  <si>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</si>
  <si>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</si>
  <si>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</si>
  <si>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</si>
  <si>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</si>
  <si>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</si>
  <si>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</si>
  <si>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</si>
  <si>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</si>
  <si>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</si>
  <si>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</si>
  <si>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</si>
  <si>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</si>
  <si>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</si>
  <si>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</si>
  <si>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</si>
  <si>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</si>
  <si>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</si>
  <si>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</si>
  <si>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</si>
  <si>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</si>
  <si>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</si>
  <si>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</si>
  <si>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</si>
  <si>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</si>
  <si>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</si>
  <si>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</si>
  <si>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</si>
  <si>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</si>
  <si>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</si>
  <si>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</si>
  <si>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</si>
  <si>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</si>
  <si>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</si>
  <si>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</si>
  <si>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</si>
  <si>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</si>
  <si>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</si>
  <si>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</si>
  <si>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</si>
  <si>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</si>
  <si>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</si>
  <si>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</si>
  <si>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</si>
  <si>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</si>
  <si>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</si>
  <si>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</si>
  <si>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</si>
  <si>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</si>
  <si>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</si>
  <si>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</si>
  <si>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</si>
  <si>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</si>
  <si>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</si>
  <si>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</si>
  <si>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</si>
  <si>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</si>
  <si>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</si>
  <si>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</si>
  <si>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</si>
  <si>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</si>
  <si>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</si>
  <si>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</si>
  <si>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</si>
  <si>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</si>
  <si>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</si>
  <si>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</si>
  <si>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</si>
  <si>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</si>
  <si>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</si>
  <si>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</si>
  <si>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</si>
  <si>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</si>
  <si>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</si>
  <si>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</si>
  <si>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</si>
  <si>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</si>
  <si>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</si>
  <si>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</si>
  <si>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</si>
  <si>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</si>
  <si>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</si>
  <si>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</si>
  <si>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</si>
  <si>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</si>
  <si>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</si>
  <si>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</si>
  <si>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</si>
  <si>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</si>
  <si>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</si>
  <si>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</si>
  <si>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</si>
  <si>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</si>
  <si>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</si>
  <si>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</si>
  <si>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</si>
  <si>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</si>
  <si>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</si>
  <si>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</si>
  <si>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</si>
  <si>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</si>
  <si>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</si>
  <si>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</si>
  <si>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</si>
  <si>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</si>
  <si>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</si>
  <si>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</si>
  <si>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</si>
  <si>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</si>
  <si>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</si>
  <si>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</si>
  <si>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</si>
  <si>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</si>
  <si>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</si>
  <si>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</si>
  <si>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</si>
  <si>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</si>
  <si>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</si>
  <si>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</si>
  <si>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</si>
  <si>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</si>
  <si>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</si>
  <si>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</si>
  <si>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</si>
  <si>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</si>
  <si>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</si>
  <si>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</si>
  <si>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</si>
  <si>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</si>
  <si>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</si>
  <si>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</si>
  <si>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</si>
  <si>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</si>
  <si>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</si>
  <si>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</si>
  <si>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</si>
  <si>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</si>
  <si>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</si>
  <si>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</si>
  <si>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</si>
  <si>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</si>
  <si>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</si>
  <si>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</si>
  <si>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</si>
  <si>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</si>
  <si>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</si>
  <si>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</si>
  <si>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</si>
  <si>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</si>
  <si>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</si>
  <si>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</si>
  <si>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</si>
  <si>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</si>
  <si>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</si>
  <si>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</si>
  <si>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</si>
  <si>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</si>
  <si>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</si>
  <si>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</si>
  <si>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</si>
  <si>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</si>
  <si>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</si>
  <si>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</si>
  <si>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</si>
  <si>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</si>
  <si>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</si>
  <si>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</si>
  <si>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</si>
  <si>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</si>
  <si>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</si>
  <si>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</si>
  <si>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</si>
  <si>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</si>
  <si>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</si>
  <si>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</si>
  <si>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</si>
  <si>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</si>
  <si>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</si>
  <si>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</si>
  <si>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</si>
  <si>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</si>
  <si>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</si>
  <si>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</si>
  <si>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</si>
  <si>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</si>
  <si>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</si>
  <si>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</si>
  <si>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</si>
  <si>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</si>
  <si>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</si>
  <si>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</si>
  <si>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</si>
  <si>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</si>
  <si>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</si>
  <si>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</si>
  <si>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</si>
  <si>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</si>
  <si>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</si>
  <si>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</si>
  <si>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</si>
  <si>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</si>
  <si>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</si>
  <si>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</si>
  <si>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</si>
  <si>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</si>
  <si>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</si>
  <si>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</si>
  <si>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</si>
  <si>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</si>
  <si>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</si>
  <si>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</si>
  <si>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</si>
  <si>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</si>
  <si>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</si>
  <si>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</si>
  <si>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</si>
  <si>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</si>
  <si>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</si>
  <si>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</si>
  <si>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</si>
  <si>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</si>
  <si>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</si>
  <si>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</si>
  <si>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</si>
  <si>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</si>
  <si>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</si>
  <si>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</si>
  <si>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</si>
  <si>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</si>
  <si>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</si>
  <si>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</si>
  <si>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</si>
  <si>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</si>
  <si>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</si>
  <si>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</si>
  <si>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</si>
  <si>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</si>
  <si>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</si>
  <si>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</si>
  <si>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</si>
  <si>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</si>
  <si>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</si>
  <si>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</si>
  <si>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</si>
  <si>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</si>
  <si>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</si>
  <si>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</si>
  <si>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</si>
  <si>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</si>
  <si>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</si>
  <si>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</si>
  <si>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</si>
  <si>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</si>
  <si>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</si>
  <si>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</si>
  <si>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</si>
  <si>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</si>
  <si>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</si>
  <si>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</si>
  <si>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</si>
  <si>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</si>
  <si>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</si>
  <si>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</si>
  <si>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</si>
  <si>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</si>
  <si>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</si>
  <si>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</si>
  <si>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</si>
  <si>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</si>
  <si>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</si>
  <si>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</si>
  <si>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</si>
  <si>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</si>
  <si>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</si>
  <si>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</si>
  <si>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</si>
  <si>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</si>
  <si>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</si>
  <si>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</si>
  <si>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</si>
  <si>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</si>
  <si>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</si>
  <si>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</si>
  <si>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</si>
  <si>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</si>
  <si>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</si>
  <si>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</si>
  <si>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</si>
  <si>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</si>
  <si>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</si>
  <si>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</si>
  <si>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</si>
  <si>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</si>
  <si>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</si>
  <si>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</si>
  <si>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</si>
  <si>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</si>
  <si>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</si>
  <si>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</si>
  <si>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</si>
  <si>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</si>
  <si>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</si>
  <si>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</si>
  <si>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</si>
  <si>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</si>
  <si>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</si>
  <si>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</si>
  <si>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</si>
  <si>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</si>
  <si>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</si>
  <si>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</si>
  <si>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</si>
  <si>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</si>
  <si>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</si>
  <si>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</si>
  <si>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</si>
  <si>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</si>
  <si>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</si>
  <si>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</si>
  <si>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</si>
  <si>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</si>
  <si>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</si>
  <si>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</si>
  <si>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</si>
  <si>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</si>
  <si>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</si>
  <si>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</si>
  <si>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</si>
  <si>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</si>
  <si>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</si>
  <si>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</si>
  <si>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</si>
  <si>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</si>
  <si>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</si>
  <si>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</si>
  <si>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</si>
  <si>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</si>
  <si>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</si>
  <si>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</si>
  <si>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</si>
  <si>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</si>
  <si>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</si>
  <si>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</si>
  <si>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</si>
  <si>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</si>
  <si>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</si>
  <si>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</si>
  <si>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</si>
  <si>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</si>
  <si>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</si>
  <si>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</si>
  <si>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</si>
  <si>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</si>
  <si>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</si>
  <si>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</si>
  <si>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</si>
  <si>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</si>
  <si>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</si>
  <si>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</si>
  <si>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</si>
  <si>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</si>
  <si>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</si>
  <si>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</si>
  <si>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</si>
  <si>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</si>
  <si>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</si>
  <si>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</si>
  <si>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</si>
  <si>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</si>
  <si>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</si>
  <si>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</si>
  <si>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</si>
  <si>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</si>
  <si>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</si>
  <si>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</si>
  <si>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</si>
  <si>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</si>
  <si>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</si>
  <si>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</si>
  <si>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</si>
  <si>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</si>
  <si>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</si>
  <si>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</si>
  <si>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</si>
  <si>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</si>
  <si>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</si>
  <si>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</si>
  <si>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</si>
  <si>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</si>
  <si>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</si>
  <si>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</si>
  <si>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</si>
  <si>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</si>
  <si>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</si>
  <si>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</si>
  <si>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</si>
  <si>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</si>
  <si>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</si>
  <si>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</si>
  <si>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</si>
  <si>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</si>
  <si>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</si>
  <si>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</si>
  <si>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</si>
  <si>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</si>
  <si>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</si>
  <si>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</si>
  <si>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</si>
  <si>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</si>
  <si>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</si>
  <si>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</si>
  <si>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</si>
  <si>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</si>
  <si>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</si>
  <si>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</si>
  <si>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</si>
  <si>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</si>
  <si>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</si>
  <si>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</si>
  <si>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</si>
  <si>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</si>
  <si>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</si>
  <si>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</si>
  <si>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</si>
  <si>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</si>
  <si>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</si>
  <si>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</si>
  <si>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</si>
  <si>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</si>
  <si>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</si>
  <si>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</si>
  <si>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</si>
  <si>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</si>
  <si>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</si>
  <si>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</si>
  <si>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</si>
  <si>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</si>
  <si>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</si>
  <si>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</si>
  <si>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</si>
  <si>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</si>
  <si>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</si>
  <si>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</si>
  <si>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</si>
  <si>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</si>
  <si>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</si>
  <si>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</si>
  <si>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</si>
  <si>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</si>
  <si>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</si>
  <si>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</si>
  <si>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</si>
  <si>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</si>
  <si>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</si>
  <si>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</si>
  <si>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</si>
  <si>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</si>
  <si>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</si>
  <si>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</si>
  <si>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</si>
  <si>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</si>
  <si>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</si>
  <si>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</si>
  <si>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</si>
  <si>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</si>
  <si>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</si>
  <si>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</si>
  <si>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</si>
  <si>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</si>
  <si>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</si>
  <si>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</si>
  <si>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</si>
  <si>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</si>
  <si>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</si>
  <si>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</si>
  <si>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</si>
  <si>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</si>
  <si>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</si>
  <si>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</si>
  <si>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</si>
  <si>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</si>
  <si>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</si>
  <si>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</si>
  <si>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</si>
  <si>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</si>
  <si>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</si>
  <si>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</si>
  <si>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</si>
  <si>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</si>
  <si>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</si>
  <si>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43749 MEĐIMURSKO VELEUČILIŠTE U ČAKOVCU</t>
  </si>
  <si>
    <t>Čakovec, 05.12.2022.</t>
  </si>
  <si>
    <t>Sanja Turk</t>
  </si>
  <si>
    <t>racunovodstvo@mev.hr</t>
  </si>
  <si>
    <t>MINISTARSTVO ZNANOSTI I OBRAZOVANJA  (1222)</t>
  </si>
  <si>
    <t>AGENCIJA ZA MOBILNOST I PROGRAME EUROPSKE UNIJE (43335)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</si>
</sst>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xmlns="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xmlns="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xmlns="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xmlns="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xmlns="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xmlns="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xmlns="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7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5278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>
        <v>40396988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1363583</v>
      </c>
      <c r="D16" s="107">
        <f>+D17+D18</f>
        <v>1371012</v>
      </c>
      <c r="E16" s="107">
        <f>+E17+E18</f>
        <v>1361592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1363583</v>
      </c>
      <c r="D17" s="110">
        <f>+'A.1 PRIHODI'!D30</f>
        <v>1371012</v>
      </c>
      <c r="E17" s="110">
        <f>+'A.1 PRIHODI'!D44</f>
        <v>1361592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1657894</v>
      </c>
      <c r="D19" s="114">
        <f>+D20+D21</f>
        <v>1662464</v>
      </c>
      <c r="E19" s="114">
        <f>+E20+E21</f>
        <v>1667055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1604359</v>
      </c>
      <c r="D20" s="116">
        <f>+'A.2 RASHODI'!D22</f>
        <v>1608929</v>
      </c>
      <c r="E20" s="116">
        <f>+'A.2 RASHODI'!D39</f>
        <v>1613520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53535</v>
      </c>
      <c r="D21" s="116">
        <f>+'A.2 RASHODI'!D30</f>
        <v>53535</v>
      </c>
      <c r="E21" s="116">
        <f>+'A.2 RASHODI'!D47</f>
        <v>53535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-294311</v>
      </c>
      <c r="D22" s="107">
        <f>+D16-D19</f>
        <v>-291452</v>
      </c>
      <c r="E22" s="107">
        <f>+E16-E19</f>
        <v>-305463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891226</v>
      </c>
      <c r="D29" s="115">
        <f>+'Unos prijenosa'!D13</f>
        <v>596915</v>
      </c>
      <c r="E29" s="115">
        <f>+'Unos prijenosa'!D21</f>
        <v>305463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-596915</v>
      </c>
      <c r="D30" s="119">
        <f>+'Unos prijenosa'!D15</f>
        <v>-305463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294311</v>
      </c>
      <c r="D31" s="114">
        <f t="shared" ref="D31:E31" si="2">+D27-D28+D29+D30</f>
        <v>291452</v>
      </c>
      <c r="E31" s="114">
        <f t="shared" si="2"/>
        <v>305463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10273916.113500001</v>
      </c>
      <c r="D62" s="107">
        <f>+D63+D64</f>
        <v>10329889.914000001</v>
      </c>
      <c r="E62" s="107">
        <f>+E63+E64</f>
        <v>10258914.924000001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10273916.113500001</v>
      </c>
      <c r="D63" s="110">
        <f t="shared" ref="D63:E63" si="3">+D17*7.5345</f>
        <v>10329889.914000001</v>
      </c>
      <c r="E63" s="110">
        <f t="shared" si="3"/>
        <v>10258914.924000001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12491402.343</v>
      </c>
      <c r="D65" s="114">
        <f>+D66+D67</f>
        <v>12525835.007999999</v>
      </c>
      <c r="E65" s="114">
        <f>+E66+E67</f>
        <v>12560425.897500001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12088042.885500001</v>
      </c>
      <c r="D66" s="110">
        <f t="shared" si="4"/>
        <v>12122475.5505</v>
      </c>
      <c r="E66" s="110">
        <f t="shared" si="4"/>
        <v>12157066.440000001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403359.45750000002</v>
      </c>
      <c r="D67" s="110">
        <f t="shared" si="4"/>
        <v>403359.45750000002</v>
      </c>
      <c r="E67" s="110">
        <f t="shared" si="4"/>
        <v>403359.45750000002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-2217486.2294999994</v>
      </c>
      <c r="D68" s="107">
        <f>+D62-D65</f>
        <v>-2195945.0939999986</v>
      </c>
      <c r="E68" s="107">
        <f>+E62-E65</f>
        <v>-2301510.9735000003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6714942.2970000003</v>
      </c>
      <c r="D75" s="110">
        <f t="shared" si="9"/>
        <v>4497456.0674999999</v>
      </c>
      <c r="E75" s="110">
        <f t="shared" si="9"/>
        <v>2301510.9735000003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-4497456.0674999999</v>
      </c>
      <c r="D76" s="110">
        <f t="shared" si="10"/>
        <v>-2301510.9735000003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2217486.2295000004</v>
      </c>
      <c r="D77" s="114">
        <f t="shared" ref="D77:E77" si="11">+D73-D74+D75+D76</f>
        <v>2195945.0939999996</v>
      </c>
      <c r="E77" s="114">
        <f t="shared" si="11"/>
        <v>2301510.9735000003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J30" sqref="J3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961663</v>
      </c>
      <c r="H3" s="128">
        <v>966233</v>
      </c>
      <c r="I3" s="128">
        <v>970824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141172</v>
      </c>
      <c r="H4" s="128">
        <v>141172</v>
      </c>
      <c r="I4" s="128">
        <v>141172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6615</v>
      </c>
      <c r="F5" s="134" t="str">
        <f t="shared" si="2"/>
        <v>Prihodi od pruženih usluga</v>
      </c>
      <c r="G5" s="128">
        <v>19860</v>
      </c>
      <c r="H5" s="128">
        <v>19860</v>
      </c>
      <c r="I5" s="128">
        <v>19860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65264</v>
      </c>
      <c r="F6" s="134" t="str">
        <f t="shared" si="2"/>
        <v>Sufinanciranje cijene usluge, participacije i slično</v>
      </c>
      <c r="G6" s="128">
        <v>208500</v>
      </c>
      <c r="H6" s="128">
        <v>208500</v>
      </c>
      <c r="I6" s="128">
        <v>208500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52</v>
      </c>
      <c r="D7" s="83" t="str">
        <f t="shared" si="1"/>
        <v xml:space="preserve">Ostale pomoći i darovnice </v>
      </c>
      <c r="E7" s="95">
        <v>6391</v>
      </c>
      <c r="F7" s="134" t="str">
        <f t="shared" si="2"/>
        <v>Tekući prijenosi između proračunskih korisnika istog proračuna</v>
      </c>
      <c r="G7" s="128">
        <v>10618</v>
      </c>
      <c r="H7" s="128">
        <v>10618</v>
      </c>
      <c r="I7" s="128">
        <v>10618</v>
      </c>
      <c r="J7" s="95" t="s">
        <v>5281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52</v>
      </c>
      <c r="D8" s="83" t="str">
        <f t="shared" si="1"/>
        <v xml:space="preserve">Ostale pomoći i darovnice </v>
      </c>
      <c r="E8" s="95">
        <v>6393</v>
      </c>
      <c r="F8" s="134" t="str">
        <f t="shared" si="2"/>
        <v>Tekući prijenosi između proračunskih korisnika istog proračuna temeljem prijenosa EU sredstava</v>
      </c>
      <c r="G8" s="128">
        <v>11152</v>
      </c>
      <c r="H8" s="128">
        <v>14011</v>
      </c>
      <c r="I8" s="128">
        <v>0</v>
      </c>
      <c r="J8" s="95" t="s">
        <v>5282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6361</v>
      </c>
      <c r="F9" s="134" t="str">
        <f t="shared" si="2"/>
        <v>Tekuće pomoći proračunskim korisnicima iz proračuna JLP(R)S koji im nije nadležan</v>
      </c>
      <c r="G9" s="128">
        <v>6636</v>
      </c>
      <c r="H9" s="128">
        <v>6636</v>
      </c>
      <c r="I9" s="128">
        <v>6636</v>
      </c>
      <c r="J9" s="95"/>
      <c r="L9" s="86" t="str">
        <f t="shared" si="3"/>
        <v>63</v>
      </c>
      <c r="M9" s="86" t="str">
        <f t="shared" si="4"/>
        <v>636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61</v>
      </c>
      <c r="D10" s="83" t="str">
        <f t="shared" si="1"/>
        <v xml:space="preserve">Donacije </v>
      </c>
      <c r="E10" s="95">
        <v>663110000</v>
      </c>
      <c r="F10" s="134" t="str">
        <f t="shared" si="2"/>
        <v>Tekuće donacije od fizičkih osoba</v>
      </c>
      <c r="G10" s="128">
        <v>3982</v>
      </c>
      <c r="H10" s="128">
        <v>3982</v>
      </c>
      <c r="I10" s="128">
        <v>3982</v>
      </c>
      <c r="J10" s="95"/>
      <c r="L10" s="86" t="str">
        <f t="shared" si="3"/>
        <v>66</v>
      </c>
      <c r="M10" s="86" t="str">
        <f t="shared" si="4"/>
        <v>663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J21" sqref="J21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72</v>
      </c>
      <c r="H3" s="91" t="str">
        <f>IFERROR(VLOOKUP(G3,$AB$6:$AC$327,2,FALSE),"")</f>
        <v>REDOVNA DJELATNOST VELEUČILIŠTA I VISOKIH ŠKOLA</v>
      </c>
      <c r="I3" s="91" t="str">
        <f>IFERROR(VLOOKUP(G3,$AB$6:$AF$327,3,FALSE),"")</f>
        <v>0942</v>
      </c>
      <c r="J3" s="128">
        <v>764389</v>
      </c>
      <c r="K3" s="128">
        <v>791360</v>
      </c>
      <c r="L3" s="128">
        <v>798010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72</v>
      </c>
      <c r="H4" s="91" t="str">
        <f t="shared" ref="H4:H67" si="3">IFERROR(VLOOKUP(G4,$AB$6:$AC$327,2,FALSE),"")</f>
        <v>REDOVNA DJELATNOST VELEUČILIŠTA I VISOKIH ŠKOLA</v>
      </c>
      <c r="I4" s="91" t="str">
        <f t="shared" ref="I4:I67" si="4">IFERROR(VLOOKUP(G4,$AB$6:$AF$327,3,FALSE),"")</f>
        <v>0942</v>
      </c>
      <c r="J4" s="128">
        <v>29493</v>
      </c>
      <c r="K4" s="128">
        <v>26231</v>
      </c>
      <c r="L4" s="128">
        <v>22990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72</v>
      </c>
      <c r="H5" s="91" t="str">
        <f t="shared" si="3"/>
        <v>REDOVNA DJELATNOST VELEUČILIŠTA I VISOKIH ŠKOLA</v>
      </c>
      <c r="I5" s="91" t="str">
        <f t="shared" si="4"/>
        <v>0942</v>
      </c>
      <c r="J5" s="128">
        <v>126309</v>
      </c>
      <c r="K5" s="128">
        <v>130575</v>
      </c>
      <c r="L5" s="128">
        <v>131672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72</v>
      </c>
      <c r="H6" s="91" t="str">
        <f t="shared" si="3"/>
        <v>REDOVNA DJELATNOST VELEUČILIŠTA I VISOKIH ŠKOLA</v>
      </c>
      <c r="I6" s="91" t="str">
        <f t="shared" si="4"/>
        <v>0942</v>
      </c>
      <c r="J6" s="128">
        <v>12787</v>
      </c>
      <c r="K6" s="128">
        <v>11787</v>
      </c>
      <c r="L6" s="128">
        <v>11787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3223</v>
      </c>
      <c r="F7" s="91" t="str">
        <f t="shared" si="2"/>
        <v>Energija</v>
      </c>
      <c r="G7" s="129" t="s">
        <v>72</v>
      </c>
      <c r="H7" s="91" t="str">
        <f t="shared" si="3"/>
        <v>REDOVNA DJELATNOST VELEUČILIŠTA I VISOKIH ŠKOLA</v>
      </c>
      <c r="I7" s="91" t="str">
        <f t="shared" si="4"/>
        <v>0942</v>
      </c>
      <c r="J7" s="128">
        <v>3494</v>
      </c>
      <c r="K7" s="128">
        <v>2480</v>
      </c>
      <c r="L7" s="128">
        <v>2565</v>
      </c>
      <c r="M7" s="95"/>
      <c r="O7" s="86" t="str">
        <f t="shared" si="5"/>
        <v>322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72</v>
      </c>
      <c r="H8" s="91" t="str">
        <f t="shared" si="3"/>
        <v>REDOVNA DJELATNOST VELEUČILIŠTA I VISOKIH ŠKOLA</v>
      </c>
      <c r="I8" s="91" t="str">
        <f t="shared" si="4"/>
        <v>0942</v>
      </c>
      <c r="J8" s="128">
        <v>2000</v>
      </c>
      <c r="K8" s="128">
        <v>2000</v>
      </c>
      <c r="L8" s="128">
        <v>2000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72</v>
      </c>
      <c r="H9" s="91" t="str">
        <f t="shared" si="3"/>
        <v>REDOVNA DJELATNOST VELEUČILIŠTA I VISOKIH ŠKOLA</v>
      </c>
      <c r="I9" s="91" t="str">
        <f t="shared" si="4"/>
        <v>0942</v>
      </c>
      <c r="J9" s="128">
        <v>2700</v>
      </c>
      <c r="K9" s="128">
        <v>1800</v>
      </c>
      <c r="L9" s="128">
        <v>1800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3111</v>
      </c>
      <c r="F10" s="91" t="str">
        <f t="shared" si="2"/>
        <v>Plaće za redovan rad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75213</v>
      </c>
      <c r="K10" s="128">
        <v>75661</v>
      </c>
      <c r="L10" s="128">
        <v>75661</v>
      </c>
      <c r="M10" s="95"/>
      <c r="O10" s="86" t="str">
        <f t="shared" si="5"/>
        <v>311</v>
      </c>
      <c r="P10" s="86" t="str">
        <f t="shared" si="6"/>
        <v>31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3132</v>
      </c>
      <c r="F11" s="91" t="str">
        <f t="shared" si="2"/>
        <v>Doprinosi za obvezno zdravstveno osiguranje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12568</v>
      </c>
      <c r="K11" s="128">
        <v>12481</v>
      </c>
      <c r="L11" s="128">
        <v>12481</v>
      </c>
      <c r="M11" s="95"/>
      <c r="O11" s="86" t="str">
        <f t="shared" si="5"/>
        <v>313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3212</v>
      </c>
      <c r="F12" s="91" t="str">
        <f t="shared" si="2"/>
        <v>Naknade za prijevoz, za rad na terenu i odvojeni život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1596</v>
      </c>
      <c r="K12" s="128">
        <v>1287</v>
      </c>
      <c r="L12" s="128">
        <v>1287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3213</v>
      </c>
      <c r="F13" s="91" t="str">
        <f t="shared" si="2"/>
        <v>Stručno usavršavanje zaposlenika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353</v>
      </c>
      <c r="K13" s="128">
        <v>350</v>
      </c>
      <c r="L13" s="128">
        <v>350</v>
      </c>
      <c r="M13" s="95"/>
      <c r="O13" s="86" t="str">
        <f t="shared" si="5"/>
        <v>321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3221</v>
      </c>
      <c r="F14" s="91" t="str">
        <f t="shared" si="2"/>
        <v>Uredski materijal i ostali materijalni rashodi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479</v>
      </c>
      <c r="K14" s="128">
        <v>475</v>
      </c>
      <c r="L14" s="128">
        <v>475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3222</v>
      </c>
      <c r="F15" s="91" t="str">
        <f t="shared" si="2"/>
        <v>Materijal i sirovine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228</v>
      </c>
      <c r="K15" s="128">
        <v>226</v>
      </c>
      <c r="L15" s="128">
        <v>226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3223</v>
      </c>
      <c r="F16" s="91" t="str">
        <f t="shared" si="2"/>
        <v>Energija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14902</v>
      </c>
      <c r="K16" s="128">
        <v>3244</v>
      </c>
      <c r="L16" s="128">
        <v>3244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3224</v>
      </c>
      <c r="F17" s="91" t="str">
        <f t="shared" si="2"/>
        <v>Materijal i dijelovi za tekuće i investicijsko održavanje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2307</v>
      </c>
      <c r="K17" s="128">
        <v>674</v>
      </c>
      <c r="L17" s="128">
        <v>674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3232</v>
      </c>
      <c r="F18" s="91" t="str">
        <f t="shared" si="2"/>
        <v>Usluge tekućeg i investicijskog održavanja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2354</v>
      </c>
      <c r="K18" s="128">
        <v>901</v>
      </c>
      <c r="L18" s="128">
        <v>901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3235</v>
      </c>
      <c r="F19" s="91" t="str">
        <f t="shared" si="2"/>
        <v>Zakupnine i najamnine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2579</v>
      </c>
      <c r="K19" s="128">
        <v>986</v>
      </c>
      <c r="L19" s="128">
        <v>986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3237</v>
      </c>
      <c r="F20" s="91" t="str">
        <f t="shared" si="2"/>
        <v>Intelektualne i osobne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37445</v>
      </c>
      <c r="K20" s="128">
        <v>33306</v>
      </c>
      <c r="L20" s="128">
        <v>33306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3241</v>
      </c>
      <c r="F21" s="91" t="str">
        <f t="shared" si="2"/>
        <v>Naknade troškova osobama izvan radnog odnosa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571</v>
      </c>
      <c r="K21" s="128">
        <v>567</v>
      </c>
      <c r="L21" s="128">
        <v>567</v>
      </c>
      <c r="M21" s="95"/>
      <c r="O21" s="86" t="str">
        <f t="shared" si="5"/>
        <v>324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3721</v>
      </c>
      <c r="F22" s="91" t="str">
        <f t="shared" si="2"/>
        <v>Naknade građanima i kućanstvima u novcu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11068</v>
      </c>
      <c r="K22" s="128">
        <v>11014</v>
      </c>
      <c r="L22" s="128">
        <v>11014</v>
      </c>
      <c r="M22" s="95"/>
      <c r="O22" s="86" t="str">
        <f t="shared" si="5"/>
        <v>372</v>
      </c>
      <c r="P22" s="86" t="str">
        <f t="shared" si="6"/>
        <v>37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31</v>
      </c>
      <c r="D23" s="91" t="str">
        <f t="shared" si="1"/>
        <v>Vlastiti prihodi</v>
      </c>
      <c r="E23" s="96">
        <v>3111</v>
      </c>
      <c r="F23" s="91" t="str">
        <f t="shared" si="2"/>
        <v>Plaće za redovan rad</v>
      </c>
      <c r="G23" s="129" t="s">
        <v>187</v>
      </c>
      <c r="H23" s="91" t="str">
        <f t="shared" si="3"/>
        <v>REDOVNA DJELATNOST VELEUČILIŠTA I VISOKIH ŠKOLA (IZ EVIDENCIJSKIH PRIHODA)</v>
      </c>
      <c r="I23" s="91" t="str">
        <f t="shared" si="4"/>
        <v>0942</v>
      </c>
      <c r="J23" s="128">
        <v>7555</v>
      </c>
      <c r="K23" s="128">
        <v>7555</v>
      </c>
      <c r="L23" s="128">
        <v>7555</v>
      </c>
      <c r="M23" s="95"/>
      <c r="O23" s="86" t="str">
        <f t="shared" si="5"/>
        <v>311</v>
      </c>
      <c r="P23" s="86" t="str">
        <f t="shared" si="6"/>
        <v>31</v>
      </c>
      <c r="Q23" s="86" t="str">
        <f t="shared" si="7"/>
        <v>31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31</v>
      </c>
      <c r="D24" s="91" t="str">
        <f t="shared" si="1"/>
        <v>Vlastiti prihodi</v>
      </c>
      <c r="E24" s="96">
        <v>3132</v>
      </c>
      <c r="F24" s="91" t="str">
        <f t="shared" si="2"/>
        <v>Doprinosi za obvezno zdravstveno osiguranje</v>
      </c>
      <c r="G24" s="129" t="s">
        <v>187</v>
      </c>
      <c r="H24" s="91" t="str">
        <f t="shared" si="3"/>
        <v>REDOVNA DJELATNOST VELEUČILIŠTA I VISOKIH ŠKOLA (IZ EVIDENCIJSKIH PRIHODA)</v>
      </c>
      <c r="I24" s="91" t="str">
        <f t="shared" si="4"/>
        <v>0942</v>
      </c>
      <c r="J24" s="128">
        <v>1247</v>
      </c>
      <c r="K24" s="128">
        <v>1247</v>
      </c>
      <c r="L24" s="128">
        <v>1247</v>
      </c>
      <c r="M24" s="95"/>
      <c r="O24" s="86" t="str">
        <f t="shared" si="5"/>
        <v>313</v>
      </c>
      <c r="P24" s="86" t="str">
        <f t="shared" si="6"/>
        <v>31</v>
      </c>
      <c r="Q24" s="86" t="str">
        <f t="shared" si="7"/>
        <v>31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31</v>
      </c>
      <c r="D25" s="91" t="str">
        <f t="shared" si="1"/>
        <v>Vlastiti prihodi</v>
      </c>
      <c r="E25" s="96">
        <v>3221</v>
      </c>
      <c r="F25" s="91" t="str">
        <f t="shared" si="2"/>
        <v>Uredski materijal i ostali materijalni rashodi</v>
      </c>
      <c r="G25" s="129" t="s">
        <v>187</v>
      </c>
      <c r="H25" s="91" t="str">
        <f t="shared" si="3"/>
        <v>REDOVNA DJELATNOST VELEUČILIŠTA I VISOKIH ŠKOLA (IZ EVIDENCIJSKIH PRIHODA)</v>
      </c>
      <c r="I25" s="91" t="str">
        <f t="shared" si="4"/>
        <v>0942</v>
      </c>
      <c r="J25" s="128">
        <v>316</v>
      </c>
      <c r="K25" s="128">
        <v>316</v>
      </c>
      <c r="L25" s="128">
        <v>316</v>
      </c>
      <c r="M25" s="95"/>
      <c r="O25" s="86" t="str">
        <f t="shared" si="5"/>
        <v>322</v>
      </c>
      <c r="P25" s="86" t="str">
        <f t="shared" si="6"/>
        <v>32</v>
      </c>
      <c r="Q25" s="86" t="str">
        <f t="shared" si="7"/>
        <v>31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3222</v>
      </c>
      <c r="F26" s="91" t="str">
        <f t="shared" si="2"/>
        <v>Materijal i sirovine</v>
      </c>
      <c r="G26" s="129" t="s">
        <v>187</v>
      </c>
      <c r="H26" s="91" t="str">
        <f t="shared" si="3"/>
        <v>REDOVNA DJELATNOST VELEUČILIŠTA I VISOKIH ŠKOLA (IZ EVIDENCIJSKIH PRIHODA)</v>
      </c>
      <c r="I26" s="91" t="str">
        <f t="shared" si="4"/>
        <v>0942</v>
      </c>
      <c r="J26" s="128">
        <v>751</v>
      </c>
      <c r="K26" s="128">
        <v>751</v>
      </c>
      <c r="L26" s="128">
        <v>751</v>
      </c>
      <c r="M26" s="95"/>
      <c r="O26" s="86" t="str">
        <f t="shared" si="5"/>
        <v>322</v>
      </c>
      <c r="P26" s="86" t="str">
        <f t="shared" si="6"/>
        <v>32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31</v>
      </c>
      <c r="D27" s="91" t="str">
        <f t="shared" si="1"/>
        <v>Vlastiti prihodi</v>
      </c>
      <c r="E27" s="96">
        <v>3223</v>
      </c>
      <c r="F27" s="91" t="str">
        <f t="shared" si="2"/>
        <v>Energija</v>
      </c>
      <c r="G27" s="129" t="s">
        <v>187</v>
      </c>
      <c r="H27" s="91" t="str">
        <f t="shared" si="3"/>
        <v>REDOVNA DJELATNOST VELEUČILIŠTA I VISOKIH ŠKOLA (IZ EVIDENCIJSKIH PRIHODA)</v>
      </c>
      <c r="I27" s="91" t="str">
        <f t="shared" si="4"/>
        <v>0942</v>
      </c>
      <c r="J27" s="128">
        <v>560</v>
      </c>
      <c r="K27" s="128">
        <v>560</v>
      </c>
      <c r="L27" s="128">
        <v>560</v>
      </c>
      <c r="M27" s="95"/>
      <c r="O27" s="86" t="str">
        <f t="shared" si="5"/>
        <v>322</v>
      </c>
      <c r="P27" s="86" t="str">
        <f t="shared" si="6"/>
        <v>32</v>
      </c>
      <c r="Q27" s="86" t="str">
        <f t="shared" si="7"/>
        <v>31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31</v>
      </c>
      <c r="D28" s="91" t="str">
        <f t="shared" si="1"/>
        <v>Vlastiti prihodi</v>
      </c>
      <c r="E28" s="96">
        <v>3224</v>
      </c>
      <c r="F28" s="91" t="str">
        <f t="shared" si="2"/>
        <v>Materijal i dijelovi za tekuće i investicijsko održavanje</v>
      </c>
      <c r="G28" s="129" t="s">
        <v>187</v>
      </c>
      <c r="H28" s="91" t="str">
        <f t="shared" si="3"/>
        <v>REDOVNA DJELATNOST VELEUČILIŠTA I VISOKIH ŠKOLA (IZ EVIDENCIJSKIH PRIHODA)</v>
      </c>
      <c r="I28" s="91" t="str">
        <f t="shared" si="4"/>
        <v>0942</v>
      </c>
      <c r="J28" s="128">
        <v>423</v>
      </c>
      <c r="K28" s="128">
        <v>423</v>
      </c>
      <c r="L28" s="128">
        <v>423</v>
      </c>
      <c r="M28" s="95"/>
      <c r="O28" s="86" t="str">
        <f t="shared" si="5"/>
        <v>322</v>
      </c>
      <c r="P28" s="86" t="str">
        <f t="shared" si="6"/>
        <v>32</v>
      </c>
      <c r="Q28" s="86" t="str">
        <f t="shared" si="7"/>
        <v>31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3232</v>
      </c>
      <c r="F29" s="91" t="str">
        <f t="shared" si="2"/>
        <v>Usluge tekućeg i investicijskog održavanja</v>
      </c>
      <c r="G29" s="129" t="s">
        <v>187</v>
      </c>
      <c r="H29" s="91" t="str">
        <f t="shared" si="3"/>
        <v>REDOVNA DJELATNOST VELEUČILIŠTA I VISOKIH ŠKOLA (IZ EVIDENCIJSKIH PRIHODA)</v>
      </c>
      <c r="I29" s="91" t="str">
        <f t="shared" si="4"/>
        <v>0942</v>
      </c>
      <c r="J29" s="128">
        <v>736</v>
      </c>
      <c r="K29" s="128">
        <v>736</v>
      </c>
      <c r="L29" s="128">
        <v>736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3233</v>
      </c>
      <c r="F30" s="91" t="str">
        <f t="shared" si="2"/>
        <v>Usluge promidžbe i informiranja</v>
      </c>
      <c r="G30" s="129" t="s">
        <v>187</v>
      </c>
      <c r="H30" s="91" t="str">
        <f t="shared" si="3"/>
        <v>REDOVNA DJELATNOST VELEUČILIŠTA I VISOKIH ŠKOLA (IZ EVIDENCIJSKIH PRIHODA)</v>
      </c>
      <c r="I30" s="91" t="str">
        <f t="shared" si="4"/>
        <v>0942</v>
      </c>
      <c r="J30" s="128">
        <v>184</v>
      </c>
      <c r="K30" s="128">
        <v>184</v>
      </c>
      <c r="L30" s="128">
        <v>184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3234</v>
      </c>
      <c r="F31" s="91" t="str">
        <f t="shared" si="2"/>
        <v>Komunalne usluge</v>
      </c>
      <c r="G31" s="129" t="s">
        <v>187</v>
      </c>
      <c r="H31" s="91" t="str">
        <f t="shared" si="3"/>
        <v>REDOVNA DJELATNOST VELEUČILIŠTA I VISOKIH ŠKOLA (IZ EVIDENCIJSKIH PRIHODA)</v>
      </c>
      <c r="I31" s="91" t="str">
        <f t="shared" si="4"/>
        <v>0942</v>
      </c>
      <c r="J31" s="128">
        <v>309</v>
      </c>
      <c r="K31" s="128">
        <v>309</v>
      </c>
      <c r="L31" s="128">
        <v>309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3235</v>
      </c>
      <c r="F32" s="91" t="str">
        <f t="shared" si="2"/>
        <v>Zakupnine i najamnine</v>
      </c>
      <c r="G32" s="129" t="s">
        <v>187</v>
      </c>
      <c r="H32" s="91" t="str">
        <f t="shared" si="3"/>
        <v>REDOVNA DJELATNOST VELEUČILIŠTA I VISOKIH ŠKOLA (IZ EVIDENCIJSKIH PRIHODA)</v>
      </c>
      <c r="I32" s="91" t="str">
        <f t="shared" si="4"/>
        <v>0942</v>
      </c>
      <c r="J32" s="128">
        <v>106</v>
      </c>
      <c r="K32" s="128">
        <v>106</v>
      </c>
      <c r="L32" s="128">
        <v>106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3236</v>
      </c>
      <c r="F33" s="91" t="str">
        <f t="shared" si="2"/>
        <v>Zdravstvene i veterinarske usluge</v>
      </c>
      <c r="G33" s="129" t="s">
        <v>187</v>
      </c>
      <c r="H33" s="91" t="str">
        <f t="shared" si="3"/>
        <v>REDOVNA DJELATNOST VELEUČILIŠTA I VISOKIH ŠKOLA (IZ EVIDENCIJSKIH PRIHODA)</v>
      </c>
      <c r="I33" s="91" t="str">
        <f t="shared" si="4"/>
        <v>0942</v>
      </c>
      <c r="J33" s="128">
        <v>2273</v>
      </c>
      <c r="K33" s="128">
        <v>2273</v>
      </c>
      <c r="L33" s="128">
        <v>2273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3237</v>
      </c>
      <c r="F34" s="91" t="str">
        <f t="shared" si="2"/>
        <v>Intelektualne i osobne usluge</v>
      </c>
      <c r="G34" s="129" t="s">
        <v>187</v>
      </c>
      <c r="H34" s="91" t="str">
        <f t="shared" si="3"/>
        <v>REDOVNA DJELATNOST VELEUČILIŠTA I VISOKIH ŠKOLA (IZ EVIDENCIJSKIH PRIHODA)</v>
      </c>
      <c r="I34" s="91" t="str">
        <f t="shared" si="4"/>
        <v>0942</v>
      </c>
      <c r="J34" s="128">
        <v>1011</v>
      </c>
      <c r="K34" s="128">
        <v>1011</v>
      </c>
      <c r="L34" s="128">
        <v>1011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3293</v>
      </c>
      <c r="F35" s="91" t="str">
        <f t="shared" si="2"/>
        <v>Reprezentacija</v>
      </c>
      <c r="G35" s="129" t="s">
        <v>187</v>
      </c>
      <c r="H35" s="91" t="str">
        <f t="shared" si="3"/>
        <v>REDOVNA DJELATNOST VELEUČILIŠTA I VISOKIH ŠKOLA (IZ EVIDENCIJSKIH PRIHODA)</v>
      </c>
      <c r="I35" s="91" t="str">
        <f t="shared" si="4"/>
        <v>0942</v>
      </c>
      <c r="J35" s="128">
        <v>3318</v>
      </c>
      <c r="K35" s="128">
        <v>3318</v>
      </c>
      <c r="L35" s="128">
        <v>3318</v>
      </c>
      <c r="M35" s="95"/>
      <c r="O35" s="86" t="str">
        <f t="shared" si="5"/>
        <v>329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3431</v>
      </c>
      <c r="F36" s="91" t="str">
        <f t="shared" si="2"/>
        <v>Bankarske usluge i usluge platnog prometa</v>
      </c>
      <c r="G36" s="129" t="s">
        <v>187</v>
      </c>
      <c r="H36" s="91" t="str">
        <f t="shared" si="3"/>
        <v>REDOVNA DJELATNOST VELEUČILIŠTA I VISOKIH ŠKOLA (IZ EVIDENCIJSKIH PRIHODA)</v>
      </c>
      <c r="I36" s="91" t="str">
        <f t="shared" si="4"/>
        <v>0942</v>
      </c>
      <c r="J36" s="128">
        <v>965</v>
      </c>
      <c r="K36" s="128">
        <v>965</v>
      </c>
      <c r="L36" s="128">
        <v>965</v>
      </c>
      <c r="M36" s="95"/>
      <c r="O36" s="86" t="str">
        <f t="shared" si="5"/>
        <v>343</v>
      </c>
      <c r="P36" s="86" t="str">
        <f t="shared" si="6"/>
        <v>34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3811</v>
      </c>
      <c r="F37" s="91" t="str">
        <f t="shared" si="2"/>
        <v>Tekuće donacije u novcu</v>
      </c>
      <c r="G37" s="129" t="s">
        <v>187</v>
      </c>
      <c r="H37" s="91" t="str">
        <f t="shared" si="3"/>
        <v>REDOVNA DJELATNOST VELEUČILIŠTA I VISOKIH ŠKOLA (IZ EVIDENCIJSKIH PRIHODA)</v>
      </c>
      <c r="I37" s="91" t="str">
        <f t="shared" si="4"/>
        <v>0942</v>
      </c>
      <c r="J37" s="128">
        <v>106</v>
      </c>
      <c r="K37" s="128">
        <v>106</v>
      </c>
      <c r="L37" s="128">
        <v>106</v>
      </c>
      <c r="M37" s="95"/>
      <c r="O37" s="86" t="str">
        <f t="shared" si="5"/>
        <v>381</v>
      </c>
      <c r="P37" s="86" t="str">
        <f t="shared" si="6"/>
        <v>38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43</v>
      </c>
      <c r="D38" s="91" t="str">
        <f t="shared" si="1"/>
        <v>Ostali prihodi za posebne namjene</v>
      </c>
      <c r="E38" s="96">
        <v>3111</v>
      </c>
      <c r="F38" s="91" t="str">
        <f t="shared" si="2"/>
        <v>Plaće za redovan rad</v>
      </c>
      <c r="G38" s="129" t="s">
        <v>187</v>
      </c>
      <c r="H38" s="91" t="str">
        <f t="shared" si="3"/>
        <v>REDOVNA DJELATNOST VELEUČILIŠTA I VISOKIH ŠKOLA (IZ EVIDENCIJSKIH PRIHODA)</v>
      </c>
      <c r="I38" s="91" t="str">
        <f t="shared" si="4"/>
        <v>0942</v>
      </c>
      <c r="J38" s="128">
        <v>135366</v>
      </c>
      <c r="K38" s="128">
        <v>135366</v>
      </c>
      <c r="L38" s="128">
        <v>135366</v>
      </c>
      <c r="M38" s="95"/>
      <c r="O38" s="86" t="str">
        <f t="shared" si="5"/>
        <v>311</v>
      </c>
      <c r="P38" s="86" t="str">
        <f t="shared" si="6"/>
        <v>31</v>
      </c>
      <c r="Q38" s="86" t="str">
        <f t="shared" si="7"/>
        <v>43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96">
        <v>3121</v>
      </c>
      <c r="F39" s="91" t="str">
        <f t="shared" si="2"/>
        <v>Ostali rashodi za zaposlene</v>
      </c>
      <c r="G39" s="129" t="s">
        <v>187</v>
      </c>
      <c r="H39" s="91" t="str">
        <f t="shared" si="3"/>
        <v>REDOVNA DJELATNOST VELEUČILIŠTA I VISOKIH ŠKOLA (IZ EVIDENCIJSKIH PRIHODA)</v>
      </c>
      <c r="I39" s="91" t="str">
        <f t="shared" si="4"/>
        <v>0942</v>
      </c>
      <c r="J39" s="128">
        <v>11261</v>
      </c>
      <c r="K39" s="128">
        <v>11261</v>
      </c>
      <c r="L39" s="128">
        <v>11261</v>
      </c>
      <c r="M39" s="95"/>
      <c r="O39" s="86" t="str">
        <f t="shared" si="5"/>
        <v>312</v>
      </c>
      <c r="P39" s="86" t="str">
        <f t="shared" si="6"/>
        <v>31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96">
        <v>3132</v>
      </c>
      <c r="F40" s="91" t="str">
        <f t="shared" si="2"/>
        <v>Doprinosi za obvezno zdravstveno osiguranje</v>
      </c>
      <c r="G40" s="129" t="s">
        <v>187</v>
      </c>
      <c r="H40" s="91" t="str">
        <f t="shared" si="3"/>
        <v>REDOVNA DJELATNOST VELEUČILIŠTA I VISOKIH ŠKOLA (IZ EVIDENCIJSKIH PRIHODA)</v>
      </c>
      <c r="I40" s="91" t="str">
        <f t="shared" si="4"/>
        <v>0942</v>
      </c>
      <c r="J40" s="128">
        <v>22335</v>
      </c>
      <c r="K40" s="128">
        <v>22335</v>
      </c>
      <c r="L40" s="128">
        <v>22335</v>
      </c>
      <c r="M40" s="95"/>
      <c r="O40" s="86" t="str">
        <f t="shared" si="5"/>
        <v>313</v>
      </c>
      <c r="P40" s="86" t="str">
        <f t="shared" si="6"/>
        <v>31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3211</v>
      </c>
      <c r="F41" s="91" t="str">
        <f t="shared" si="2"/>
        <v>Službena putovanja</v>
      </c>
      <c r="G41" s="129" t="s">
        <v>187</v>
      </c>
      <c r="H41" s="91" t="str">
        <f t="shared" si="3"/>
        <v>REDOVNA DJELATNOST VELEUČILIŠTA I VISOKIH ŠKOLA (IZ EVIDENCIJSKIH PRIHODA)</v>
      </c>
      <c r="I41" s="91" t="str">
        <f t="shared" si="4"/>
        <v>0942</v>
      </c>
      <c r="J41" s="128">
        <v>3071</v>
      </c>
      <c r="K41" s="128">
        <v>3071</v>
      </c>
      <c r="L41" s="128">
        <v>3071</v>
      </c>
      <c r="M41" s="95"/>
      <c r="O41" s="86" t="str">
        <f t="shared" si="5"/>
        <v>321</v>
      </c>
      <c r="P41" s="86" t="str">
        <f t="shared" si="6"/>
        <v>32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3212</v>
      </c>
      <c r="F42" s="91" t="str">
        <f t="shared" si="2"/>
        <v>Naknade za prijevoz, za rad na terenu i odvojeni život</v>
      </c>
      <c r="G42" s="129" t="s">
        <v>187</v>
      </c>
      <c r="H42" s="91" t="str">
        <f t="shared" si="3"/>
        <v>REDOVNA DJELATNOST VELEUČILIŠTA I VISOKIH ŠKOLA (IZ EVIDENCIJSKIH PRIHODA)</v>
      </c>
      <c r="I42" s="91" t="str">
        <f t="shared" si="4"/>
        <v>0942</v>
      </c>
      <c r="J42" s="128">
        <v>6604</v>
      </c>
      <c r="K42" s="128">
        <v>6604</v>
      </c>
      <c r="L42" s="128">
        <v>6604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3213</v>
      </c>
      <c r="F43" s="91" t="str">
        <f t="shared" si="2"/>
        <v>Stručno usavršavanje zaposlenika</v>
      </c>
      <c r="G43" s="129" t="s">
        <v>187</v>
      </c>
      <c r="H43" s="91" t="str">
        <f t="shared" si="3"/>
        <v>REDOVNA DJELATNOST VELEUČILIŠTA I VISOKIH ŠKOLA (IZ EVIDENCIJSKIH PRIHODA)</v>
      </c>
      <c r="I43" s="91" t="str">
        <f t="shared" si="4"/>
        <v>0942</v>
      </c>
      <c r="J43" s="128">
        <v>10415</v>
      </c>
      <c r="K43" s="128">
        <v>10415</v>
      </c>
      <c r="L43" s="128">
        <v>10415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3214</v>
      </c>
      <c r="F44" s="91" t="str">
        <f t="shared" si="2"/>
        <v>Ostale naknade troškova zaposlenima</v>
      </c>
      <c r="G44" s="129" t="s">
        <v>187</v>
      </c>
      <c r="H44" s="91" t="str">
        <f t="shared" si="3"/>
        <v>REDOVNA DJELATNOST VELEUČILIŠTA I VISOKIH ŠKOLA (IZ EVIDENCIJSKIH PRIHODA)</v>
      </c>
      <c r="I44" s="91" t="str">
        <f t="shared" si="4"/>
        <v>0942</v>
      </c>
      <c r="J44" s="128">
        <v>1717</v>
      </c>
      <c r="K44" s="128">
        <v>1717</v>
      </c>
      <c r="L44" s="128">
        <v>1717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3221</v>
      </c>
      <c r="F45" s="91" t="str">
        <f t="shared" si="2"/>
        <v>Uredski materijal i ostali materijalni rashodi</v>
      </c>
      <c r="G45" s="129" t="s">
        <v>187</v>
      </c>
      <c r="H45" s="91" t="str">
        <f t="shared" si="3"/>
        <v>REDOVNA DJELATNOST VELEUČILIŠTA I VISOKIH ŠKOLA (IZ EVIDENCIJSKIH PRIHODA)</v>
      </c>
      <c r="I45" s="91" t="str">
        <f t="shared" si="4"/>
        <v>0942</v>
      </c>
      <c r="J45" s="128">
        <v>9118</v>
      </c>
      <c r="K45" s="128">
        <v>9118</v>
      </c>
      <c r="L45" s="128">
        <v>9118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3222</v>
      </c>
      <c r="F46" s="91" t="str">
        <f t="shared" si="2"/>
        <v>Materijal i sirovine</v>
      </c>
      <c r="G46" s="129" t="s">
        <v>187</v>
      </c>
      <c r="H46" s="91" t="str">
        <f t="shared" si="3"/>
        <v>REDOVNA DJELATNOST VELEUČILIŠTA I VISOKIH ŠKOLA (IZ EVIDENCIJSKIH PRIHODA)</v>
      </c>
      <c r="I46" s="91" t="str">
        <f t="shared" si="4"/>
        <v>0942</v>
      </c>
      <c r="J46" s="128">
        <v>1538</v>
      </c>
      <c r="K46" s="128">
        <v>1538</v>
      </c>
      <c r="L46" s="128">
        <v>1538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3223</v>
      </c>
      <c r="F47" s="91" t="str">
        <f t="shared" si="2"/>
        <v>Energija</v>
      </c>
      <c r="G47" s="129" t="s">
        <v>187</v>
      </c>
      <c r="H47" s="91" t="str">
        <f t="shared" si="3"/>
        <v>REDOVNA DJELATNOST VELEUČILIŠTA I VISOKIH ŠKOLA (IZ EVIDENCIJSKIH PRIHODA)</v>
      </c>
      <c r="I47" s="91" t="str">
        <f t="shared" si="4"/>
        <v>0942</v>
      </c>
      <c r="J47" s="128">
        <v>25826</v>
      </c>
      <c r="K47" s="128">
        <v>25826</v>
      </c>
      <c r="L47" s="128">
        <v>25826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3224</v>
      </c>
      <c r="F48" s="91" t="str">
        <f t="shared" si="2"/>
        <v>Materijal i dijelovi za tekuće i investicijsko održavanje</v>
      </c>
      <c r="G48" s="129" t="s">
        <v>187</v>
      </c>
      <c r="H48" s="91" t="str">
        <f t="shared" si="3"/>
        <v>REDOVNA DJELATNOST VELEUČILIŠTA I VISOKIH ŠKOLA (IZ EVIDENCIJSKIH PRIHODA)</v>
      </c>
      <c r="I48" s="91" t="str">
        <f t="shared" si="4"/>
        <v>0942</v>
      </c>
      <c r="J48" s="128">
        <v>3206</v>
      </c>
      <c r="K48" s="128">
        <v>3206</v>
      </c>
      <c r="L48" s="128">
        <v>3206</v>
      </c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3225</v>
      </c>
      <c r="F49" s="91" t="str">
        <f t="shared" si="2"/>
        <v>Sitni inventar i auto gume</v>
      </c>
      <c r="G49" s="129" t="s">
        <v>187</v>
      </c>
      <c r="H49" s="91" t="str">
        <f t="shared" si="3"/>
        <v>REDOVNA DJELATNOST VELEUČILIŠTA I VISOKIH ŠKOLA (IZ EVIDENCIJSKIH PRIHODA)</v>
      </c>
      <c r="I49" s="91" t="str">
        <f t="shared" si="4"/>
        <v>0942</v>
      </c>
      <c r="J49" s="128">
        <v>1418</v>
      </c>
      <c r="K49" s="128">
        <v>1418</v>
      </c>
      <c r="L49" s="128">
        <v>1418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3227</v>
      </c>
      <c r="F50" s="91" t="str">
        <f t="shared" si="2"/>
        <v>Službena, radna i zaštitna odjeća i obuća</v>
      </c>
      <c r="G50" s="129" t="s">
        <v>187</v>
      </c>
      <c r="H50" s="91" t="str">
        <f t="shared" si="3"/>
        <v>REDOVNA DJELATNOST VELEUČILIŠTA I VISOKIH ŠKOLA (IZ EVIDENCIJSKIH PRIHODA)</v>
      </c>
      <c r="I50" s="91" t="str">
        <f t="shared" si="4"/>
        <v>0942</v>
      </c>
      <c r="J50" s="128">
        <v>323</v>
      </c>
      <c r="K50" s="128">
        <v>323</v>
      </c>
      <c r="L50" s="128">
        <v>323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3231</v>
      </c>
      <c r="F51" s="91" t="str">
        <f t="shared" si="2"/>
        <v>Usluge telefona, pošte i prijevoza</v>
      </c>
      <c r="G51" s="129" t="s">
        <v>187</v>
      </c>
      <c r="H51" s="91" t="str">
        <f t="shared" si="3"/>
        <v>REDOVNA DJELATNOST VELEUČILIŠTA I VISOKIH ŠKOLA (IZ EVIDENCIJSKIH PRIHODA)</v>
      </c>
      <c r="I51" s="91" t="str">
        <f t="shared" si="4"/>
        <v>0942</v>
      </c>
      <c r="J51" s="128">
        <v>9473</v>
      </c>
      <c r="K51" s="128">
        <v>9473</v>
      </c>
      <c r="L51" s="128">
        <v>9473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3232</v>
      </c>
      <c r="F52" s="91" t="str">
        <f t="shared" si="2"/>
        <v>Usluge tekućeg i investicijskog održavanja</v>
      </c>
      <c r="G52" s="129" t="s">
        <v>187</v>
      </c>
      <c r="H52" s="91" t="str">
        <f t="shared" si="3"/>
        <v>REDOVNA DJELATNOST VELEUČILIŠTA I VISOKIH ŠKOLA (IZ EVIDENCIJSKIH PRIHODA)</v>
      </c>
      <c r="I52" s="91" t="str">
        <f t="shared" si="4"/>
        <v>0942</v>
      </c>
      <c r="J52" s="128">
        <v>8314</v>
      </c>
      <c r="K52" s="128">
        <v>8314</v>
      </c>
      <c r="L52" s="128">
        <v>8314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3233</v>
      </c>
      <c r="F53" s="91" t="str">
        <f t="shared" si="2"/>
        <v>Usluge promidžbe i informiranja</v>
      </c>
      <c r="G53" s="129" t="s">
        <v>187</v>
      </c>
      <c r="H53" s="91" t="str">
        <f t="shared" si="3"/>
        <v>REDOVNA DJELATNOST VELEUČILIŠTA I VISOKIH ŠKOLA (IZ EVIDENCIJSKIH PRIHODA)</v>
      </c>
      <c r="I53" s="91" t="str">
        <f t="shared" si="4"/>
        <v>0942</v>
      </c>
      <c r="J53" s="128">
        <v>14510</v>
      </c>
      <c r="K53" s="128">
        <v>14510</v>
      </c>
      <c r="L53" s="128">
        <v>14510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3234</v>
      </c>
      <c r="F54" s="91" t="str">
        <f t="shared" si="2"/>
        <v>Komunalne usluge</v>
      </c>
      <c r="G54" s="129" t="s">
        <v>187</v>
      </c>
      <c r="H54" s="91" t="str">
        <f t="shared" si="3"/>
        <v>REDOVNA DJELATNOST VELEUČILIŠTA I VISOKIH ŠKOLA (IZ EVIDENCIJSKIH PRIHODA)</v>
      </c>
      <c r="I54" s="91" t="str">
        <f t="shared" si="4"/>
        <v>0942</v>
      </c>
      <c r="J54" s="128">
        <v>7727</v>
      </c>
      <c r="K54" s="128">
        <v>7727</v>
      </c>
      <c r="L54" s="128">
        <v>7727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3235</v>
      </c>
      <c r="F55" s="91" t="str">
        <f t="shared" si="2"/>
        <v>Zakupnine i najamnine</v>
      </c>
      <c r="G55" s="129" t="s">
        <v>187</v>
      </c>
      <c r="H55" s="91" t="str">
        <f t="shared" si="3"/>
        <v>REDOVNA DJELATNOST VELEUČILIŠTA I VISOKIH ŠKOLA (IZ EVIDENCIJSKIH PRIHODA)</v>
      </c>
      <c r="I55" s="91" t="str">
        <f t="shared" si="4"/>
        <v>0942</v>
      </c>
      <c r="J55" s="128">
        <v>5776</v>
      </c>
      <c r="K55" s="128">
        <v>5776</v>
      </c>
      <c r="L55" s="128">
        <v>5776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3237</v>
      </c>
      <c r="F56" s="91" t="str">
        <f t="shared" si="2"/>
        <v>Intelektualne i osobne usluge</v>
      </c>
      <c r="G56" s="129" t="s">
        <v>187</v>
      </c>
      <c r="H56" s="91" t="str">
        <f t="shared" si="3"/>
        <v>REDOVNA DJELATNOST VELEUČILIŠTA I VISOKIH ŠKOLA (IZ EVIDENCIJSKIH PRIHODA)</v>
      </c>
      <c r="I56" s="91" t="str">
        <f t="shared" si="4"/>
        <v>0942</v>
      </c>
      <c r="J56" s="128">
        <v>86654</v>
      </c>
      <c r="K56" s="128">
        <v>86654</v>
      </c>
      <c r="L56" s="128">
        <v>86654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3238</v>
      </c>
      <c r="F57" s="91" t="str">
        <f t="shared" si="2"/>
        <v>Računalne usluge</v>
      </c>
      <c r="G57" s="129" t="s">
        <v>187</v>
      </c>
      <c r="H57" s="91" t="str">
        <f t="shared" si="3"/>
        <v>REDOVNA DJELATNOST VELEUČILIŠTA I VISOKIH ŠKOLA (IZ EVIDENCIJSKIH PRIHODA)</v>
      </c>
      <c r="I57" s="91" t="str">
        <f t="shared" si="4"/>
        <v>0942</v>
      </c>
      <c r="J57" s="128">
        <v>1461</v>
      </c>
      <c r="K57" s="128">
        <v>1461</v>
      </c>
      <c r="L57" s="128">
        <v>1461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3239</v>
      </c>
      <c r="F58" s="91" t="str">
        <f t="shared" si="2"/>
        <v>Ostale usluge</v>
      </c>
      <c r="G58" s="129" t="s">
        <v>187</v>
      </c>
      <c r="H58" s="91" t="str">
        <f t="shared" si="3"/>
        <v>REDOVNA DJELATNOST VELEUČILIŠTA I VISOKIH ŠKOLA (IZ EVIDENCIJSKIH PRIHODA)</v>
      </c>
      <c r="I58" s="91" t="str">
        <f t="shared" si="4"/>
        <v>0942</v>
      </c>
      <c r="J58" s="128">
        <v>14587</v>
      </c>
      <c r="K58" s="128">
        <v>14587</v>
      </c>
      <c r="L58" s="128">
        <v>14587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3241</v>
      </c>
      <c r="F59" s="91" t="str">
        <f t="shared" si="2"/>
        <v>Naknade troškova osobama izvan radnog odnosa</v>
      </c>
      <c r="G59" s="129" t="s">
        <v>187</v>
      </c>
      <c r="H59" s="91" t="str">
        <f t="shared" si="3"/>
        <v>REDOVNA DJELATNOST VELEUČILIŠTA I VISOKIH ŠKOLA (IZ EVIDENCIJSKIH PRIHODA)</v>
      </c>
      <c r="I59" s="91" t="str">
        <f t="shared" si="4"/>
        <v>0942</v>
      </c>
      <c r="J59" s="128">
        <v>867</v>
      </c>
      <c r="K59" s="128">
        <v>867</v>
      </c>
      <c r="L59" s="128">
        <v>867</v>
      </c>
      <c r="M59" s="95"/>
      <c r="O59" s="86" t="str">
        <f t="shared" si="5"/>
        <v>324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3291</v>
      </c>
      <c r="F60" s="91" t="str">
        <f t="shared" si="2"/>
        <v>Naknade za rad predstavničkih i izvršnih tijela, povjerensta</v>
      </c>
      <c r="G60" s="129" t="s">
        <v>187</v>
      </c>
      <c r="H60" s="91" t="str">
        <f t="shared" si="3"/>
        <v>REDOVNA DJELATNOST VELEUČILIŠTA I VISOKIH ŠKOLA (IZ EVIDENCIJSKIH PRIHODA)</v>
      </c>
      <c r="I60" s="91" t="str">
        <f t="shared" si="4"/>
        <v>0942</v>
      </c>
      <c r="J60" s="128">
        <v>8978</v>
      </c>
      <c r="K60" s="128">
        <v>8978</v>
      </c>
      <c r="L60" s="128">
        <v>8978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3292</v>
      </c>
      <c r="F61" s="91" t="str">
        <f t="shared" si="2"/>
        <v>Premije osiguranja</v>
      </c>
      <c r="G61" s="129" t="s">
        <v>187</v>
      </c>
      <c r="H61" s="91" t="str">
        <f t="shared" si="3"/>
        <v>REDOVNA DJELATNOST VELEUČILIŠTA I VISOKIH ŠKOLA (IZ EVIDENCIJSKIH PRIHODA)</v>
      </c>
      <c r="I61" s="91" t="str">
        <f t="shared" si="4"/>
        <v>0942</v>
      </c>
      <c r="J61" s="128">
        <v>996</v>
      </c>
      <c r="K61" s="128">
        <v>996</v>
      </c>
      <c r="L61" s="128">
        <v>996</v>
      </c>
      <c r="M61" s="95"/>
      <c r="O61" s="86" t="str">
        <f t="shared" si="5"/>
        <v>329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3294</v>
      </c>
      <c r="F62" s="91" t="str">
        <f t="shared" si="2"/>
        <v>Članarine i norme</v>
      </c>
      <c r="G62" s="129" t="s">
        <v>187</v>
      </c>
      <c r="H62" s="91" t="str">
        <f t="shared" si="3"/>
        <v>REDOVNA DJELATNOST VELEUČILIŠTA I VISOKIH ŠKOLA (IZ EVIDENCIJSKIH PRIHODA)</v>
      </c>
      <c r="I62" s="91" t="str">
        <f t="shared" si="4"/>
        <v>0942</v>
      </c>
      <c r="J62" s="128">
        <v>1261</v>
      </c>
      <c r="K62" s="128">
        <v>1261</v>
      </c>
      <c r="L62" s="128">
        <v>1261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3295</v>
      </c>
      <c r="F63" s="91" t="str">
        <f t="shared" si="2"/>
        <v>Pristojbe i naknade</v>
      </c>
      <c r="G63" s="129" t="s">
        <v>187</v>
      </c>
      <c r="H63" s="91" t="str">
        <f t="shared" si="3"/>
        <v>REDOVNA DJELATNOST VELEUČILIŠTA I VISOKIH ŠKOLA (IZ EVIDENCIJSKIH PRIHODA)</v>
      </c>
      <c r="I63" s="91" t="str">
        <f t="shared" si="4"/>
        <v>0942</v>
      </c>
      <c r="J63" s="128">
        <v>459</v>
      </c>
      <c r="K63" s="128">
        <v>459</v>
      </c>
      <c r="L63" s="128">
        <v>459</v>
      </c>
      <c r="M63" s="95"/>
      <c r="O63" s="86" t="str">
        <f t="shared" si="5"/>
        <v>329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3299</v>
      </c>
      <c r="F64" s="91" t="str">
        <f t="shared" si="2"/>
        <v>Ostali nespomenuti rashodi poslovanja</v>
      </c>
      <c r="G64" s="129" t="s">
        <v>187</v>
      </c>
      <c r="H64" s="91" t="str">
        <f t="shared" si="3"/>
        <v>REDOVNA DJELATNOST VELEUČILIŠTA I VISOKIH ŠKOLA (IZ EVIDENCIJSKIH PRIHODA)</v>
      </c>
      <c r="I64" s="91" t="str">
        <f t="shared" si="4"/>
        <v>0942</v>
      </c>
      <c r="J64" s="128">
        <v>3642</v>
      </c>
      <c r="K64" s="128">
        <v>3642</v>
      </c>
      <c r="L64" s="128">
        <v>3642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3434</v>
      </c>
      <c r="F65" s="91" t="str">
        <f t="shared" si="2"/>
        <v>Ostali nespomenuti financijski rashodi</v>
      </c>
      <c r="G65" s="129" t="s">
        <v>187</v>
      </c>
      <c r="H65" s="91" t="str">
        <f t="shared" si="3"/>
        <v>REDOVNA DJELATNOST VELEUČILIŠTA I VISOKIH ŠKOLA (IZ EVIDENCIJSKIH PRIHODA)</v>
      </c>
      <c r="I65" s="91" t="str">
        <f t="shared" si="4"/>
        <v>0942</v>
      </c>
      <c r="J65" s="128">
        <v>2420</v>
      </c>
      <c r="K65" s="128">
        <v>2420</v>
      </c>
      <c r="L65" s="128">
        <v>2420</v>
      </c>
      <c r="M65" s="95"/>
      <c r="O65" s="86" t="str">
        <f t="shared" si="5"/>
        <v>343</v>
      </c>
      <c r="P65" s="86" t="str">
        <f t="shared" si="6"/>
        <v>34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4221</v>
      </c>
      <c r="F66" s="91" t="str">
        <f t="shared" si="2"/>
        <v>Uredska oprema i namještaj</v>
      </c>
      <c r="G66" s="129" t="s">
        <v>187</v>
      </c>
      <c r="H66" s="91" t="str">
        <f t="shared" si="3"/>
        <v>REDOVNA DJELATNOST VELEUČILIŠTA I VISOKIH ŠKOLA (IZ EVIDENCIJSKIH PRIHODA)</v>
      </c>
      <c r="I66" s="91" t="str">
        <f t="shared" si="4"/>
        <v>0942</v>
      </c>
      <c r="J66" s="128">
        <v>9324</v>
      </c>
      <c r="K66" s="128">
        <v>9324</v>
      </c>
      <c r="L66" s="128">
        <v>9324</v>
      </c>
      <c r="M66" s="95"/>
      <c r="O66" s="86" t="str">
        <f t="shared" si="5"/>
        <v>422</v>
      </c>
      <c r="P66" s="86" t="str">
        <f t="shared" si="6"/>
        <v>42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4222</v>
      </c>
      <c r="F67" s="91" t="str">
        <f t="shared" si="2"/>
        <v>Komunikacijska oprema</v>
      </c>
      <c r="G67" s="129" t="s">
        <v>187</v>
      </c>
      <c r="H67" s="91" t="str">
        <f t="shared" si="3"/>
        <v>REDOVNA DJELATNOST VELEUČILIŠTA I VISOKIH ŠKOLA (IZ EVIDENCIJSKIH PRIHODA)</v>
      </c>
      <c r="I67" s="91" t="str">
        <f t="shared" si="4"/>
        <v>0942</v>
      </c>
      <c r="J67" s="128">
        <v>252</v>
      </c>
      <c r="K67" s="128">
        <v>252</v>
      </c>
      <c r="L67" s="128">
        <v>252</v>
      </c>
      <c r="M67" s="95"/>
      <c r="O67" s="86" t="str">
        <f t="shared" si="5"/>
        <v>422</v>
      </c>
      <c r="P67" s="86" t="str">
        <f t="shared" si="6"/>
        <v>42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4223</v>
      </c>
      <c r="F68" s="91" t="str">
        <f t="shared" ref="F68:F131" si="14">IFERROR(VLOOKUP(E68,$V$5:$X$129,2,FALSE),"")</f>
        <v>Oprema za održavanje i zaštitu</v>
      </c>
      <c r="G68" s="129" t="s">
        <v>187</v>
      </c>
      <c r="H68" s="91" t="str">
        <f t="shared" ref="H68:H131" si="15">IFERROR(VLOOKUP(G68,$AB$6:$AC$327,2,FALSE),"")</f>
        <v>REDOVNA DJELATNOST VELEUČILIŠTA I VISOKIH ŠKOLA (IZ EVIDENCIJSKIH PRIHODA)</v>
      </c>
      <c r="I68" s="91" t="str">
        <f t="shared" ref="I68:I131" si="16">IFERROR(VLOOKUP(G68,$AB$6:$AF$327,3,FALSE),"")</f>
        <v>0942</v>
      </c>
      <c r="J68" s="128">
        <v>5296</v>
      </c>
      <c r="K68" s="128">
        <v>5296</v>
      </c>
      <c r="L68" s="128">
        <v>5296</v>
      </c>
      <c r="M68" s="95"/>
      <c r="O68" s="86" t="str">
        <f t="shared" ref="O68:O131" si="17">LEFT(E68,3)</f>
        <v>422</v>
      </c>
      <c r="P68" s="86" t="str">
        <f t="shared" ref="P68:P131" si="18">LEFT(E68,2)</f>
        <v>42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4224</v>
      </c>
      <c r="F69" s="91" t="str">
        <f t="shared" si="14"/>
        <v>Medicinska i laboratorijska oprema</v>
      </c>
      <c r="G69" s="129" t="s">
        <v>187</v>
      </c>
      <c r="H69" s="91" t="str">
        <f t="shared" si="15"/>
        <v>REDOVNA DJELATNOST VELEUČILIŠTA I VISOKIH ŠKOLA (IZ EVIDENCIJSKIH PRIHODA)</v>
      </c>
      <c r="I69" s="91" t="str">
        <f t="shared" si="16"/>
        <v>0942</v>
      </c>
      <c r="J69" s="128">
        <v>5309</v>
      </c>
      <c r="K69" s="128">
        <v>5309</v>
      </c>
      <c r="L69" s="128">
        <v>5309</v>
      </c>
      <c r="M69" s="95"/>
      <c r="O69" s="86" t="str">
        <f t="shared" si="17"/>
        <v>422</v>
      </c>
      <c r="P69" s="86" t="str">
        <f t="shared" si="18"/>
        <v>42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4225</v>
      </c>
      <c r="F70" s="91" t="str">
        <f t="shared" si="14"/>
        <v>Instrumenti, uređaji i strojevi</v>
      </c>
      <c r="G70" s="129" t="s">
        <v>187</v>
      </c>
      <c r="H70" s="91" t="str">
        <f t="shared" si="15"/>
        <v>REDOVNA DJELATNOST VELEUČILIŠTA I VISOKIH ŠKOLA (IZ EVIDENCIJSKIH PRIHODA)</v>
      </c>
      <c r="I70" s="91" t="str">
        <f t="shared" si="16"/>
        <v>0942</v>
      </c>
      <c r="J70" s="128">
        <v>1433</v>
      </c>
      <c r="K70" s="128">
        <v>1433</v>
      </c>
      <c r="L70" s="128">
        <v>1433</v>
      </c>
      <c r="M70" s="95"/>
      <c r="O70" s="86" t="str">
        <f t="shared" si="17"/>
        <v>422</v>
      </c>
      <c r="P70" s="86" t="str">
        <f t="shared" si="18"/>
        <v>42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4226</v>
      </c>
      <c r="F71" s="91" t="str">
        <f t="shared" si="14"/>
        <v>Sportska i glazbena oprema</v>
      </c>
      <c r="G71" s="129" t="s">
        <v>187</v>
      </c>
      <c r="H71" s="91" t="str">
        <f t="shared" si="15"/>
        <v>REDOVNA DJELATNOST VELEUČILIŠTA I VISOKIH ŠKOLA (IZ EVIDENCIJSKIH PRIHODA)</v>
      </c>
      <c r="I71" s="91" t="str">
        <f t="shared" si="16"/>
        <v>0942</v>
      </c>
      <c r="J71" s="128">
        <v>286</v>
      </c>
      <c r="K71" s="128">
        <v>286</v>
      </c>
      <c r="L71" s="128">
        <v>286</v>
      </c>
      <c r="M71" s="95"/>
      <c r="O71" s="86" t="str">
        <f t="shared" si="17"/>
        <v>422</v>
      </c>
      <c r="P71" s="86" t="str">
        <f t="shared" si="18"/>
        <v>42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4227</v>
      </c>
      <c r="F72" s="91" t="str">
        <f t="shared" si="14"/>
        <v>Uređaji, strojevi i oprema za ostale namjene</v>
      </c>
      <c r="G72" s="129" t="s">
        <v>187</v>
      </c>
      <c r="H72" s="91" t="str">
        <f t="shared" si="15"/>
        <v>REDOVNA DJELATNOST VELEUČILIŠTA I VISOKIH ŠKOLA (IZ EVIDENCIJSKIH PRIHODA)</v>
      </c>
      <c r="I72" s="91" t="str">
        <f t="shared" si="16"/>
        <v>0942</v>
      </c>
      <c r="J72" s="128">
        <v>6803</v>
      </c>
      <c r="K72" s="128">
        <v>6803</v>
      </c>
      <c r="L72" s="128">
        <v>6803</v>
      </c>
      <c r="M72" s="95"/>
      <c r="O72" s="86" t="str">
        <f t="shared" si="17"/>
        <v>422</v>
      </c>
      <c r="P72" s="86" t="str">
        <f t="shared" si="18"/>
        <v>42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4241</v>
      </c>
      <c r="F73" s="91" t="str">
        <f t="shared" si="14"/>
        <v>Knjige</v>
      </c>
      <c r="G73" s="129" t="s">
        <v>187</v>
      </c>
      <c r="H73" s="91" t="str">
        <f t="shared" si="15"/>
        <v>REDOVNA DJELATNOST VELEUČILIŠTA I VISOKIH ŠKOLA (IZ EVIDENCIJSKIH PRIHODA)</v>
      </c>
      <c r="I73" s="91" t="str">
        <f t="shared" si="16"/>
        <v>0942</v>
      </c>
      <c r="J73" s="128">
        <v>9457</v>
      </c>
      <c r="K73" s="128">
        <v>9457</v>
      </c>
      <c r="L73" s="128">
        <v>9457</v>
      </c>
      <c r="M73" s="95"/>
      <c r="O73" s="86" t="str">
        <f t="shared" si="17"/>
        <v>424</v>
      </c>
      <c r="P73" s="86" t="str">
        <f t="shared" si="18"/>
        <v>42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4262</v>
      </c>
      <c r="F74" s="91" t="str">
        <f t="shared" si="14"/>
        <v>Ulaganja u računalne programe</v>
      </c>
      <c r="G74" s="129" t="s">
        <v>187</v>
      </c>
      <c r="H74" s="91" t="str">
        <f t="shared" si="15"/>
        <v>REDOVNA DJELATNOST VELEUČILIŠTA I VISOKIH ŠKOLA (IZ EVIDENCIJSKIH PRIHODA)</v>
      </c>
      <c r="I74" s="91" t="str">
        <f t="shared" si="16"/>
        <v>0942</v>
      </c>
      <c r="J74" s="128">
        <v>3119</v>
      </c>
      <c r="K74" s="128">
        <v>3119</v>
      </c>
      <c r="L74" s="128">
        <v>3119</v>
      </c>
      <c r="M74" s="95"/>
      <c r="O74" s="86" t="str">
        <f t="shared" si="17"/>
        <v>426</v>
      </c>
      <c r="P74" s="86" t="str">
        <f t="shared" si="18"/>
        <v>42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52</v>
      </c>
      <c r="D75" s="91" t="str">
        <f t="shared" si="13"/>
        <v>Ostale pomoći</v>
      </c>
      <c r="E75" s="96">
        <v>3221</v>
      </c>
      <c r="F75" s="91" t="str">
        <f t="shared" si="14"/>
        <v>Uredski materijal i ostali materijalni rashodi</v>
      </c>
      <c r="G75" s="129" t="s">
        <v>1876</v>
      </c>
      <c r="H75" s="91" t="str">
        <f t="shared" si="15"/>
        <v>PROGRAMI POBOLJŠANJA STUDENTSKOG STANDARDA</v>
      </c>
      <c r="I75" s="91" t="str">
        <f t="shared" si="16"/>
        <v>0960</v>
      </c>
      <c r="J75" s="128">
        <v>342</v>
      </c>
      <c r="K75" s="128">
        <v>342</v>
      </c>
      <c r="L75" s="128">
        <v>342</v>
      </c>
      <c r="M75" s="95"/>
      <c r="O75" s="86" t="str">
        <f t="shared" si="17"/>
        <v>322</v>
      </c>
      <c r="P75" s="86" t="str">
        <f t="shared" si="18"/>
        <v>32</v>
      </c>
      <c r="Q75" s="86" t="str">
        <f t="shared" si="19"/>
        <v>52</v>
      </c>
      <c r="R75" s="86" t="str">
        <f t="shared" si="20"/>
        <v>96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52</v>
      </c>
      <c r="D76" s="91" t="str">
        <f t="shared" si="13"/>
        <v>Ostale pomoći</v>
      </c>
      <c r="E76" s="96">
        <v>3223</v>
      </c>
      <c r="F76" s="91" t="str">
        <f t="shared" si="14"/>
        <v>Energija</v>
      </c>
      <c r="G76" s="129" t="s">
        <v>1876</v>
      </c>
      <c r="H76" s="91" t="str">
        <f t="shared" si="15"/>
        <v>PROGRAMI POBOLJŠANJA STUDENTSKOG STANDARDA</v>
      </c>
      <c r="I76" s="91" t="str">
        <f t="shared" si="16"/>
        <v>0960</v>
      </c>
      <c r="J76" s="128">
        <v>3345</v>
      </c>
      <c r="K76" s="128">
        <v>3345</v>
      </c>
      <c r="L76" s="128">
        <v>3345</v>
      </c>
      <c r="M76" s="95"/>
      <c r="O76" s="86" t="str">
        <f t="shared" si="17"/>
        <v>322</v>
      </c>
      <c r="P76" s="86" t="str">
        <f t="shared" si="18"/>
        <v>32</v>
      </c>
      <c r="Q76" s="86" t="str">
        <f t="shared" si="19"/>
        <v>52</v>
      </c>
      <c r="R76" s="86" t="str">
        <f t="shared" si="20"/>
        <v>96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52</v>
      </c>
      <c r="D77" s="91" t="str">
        <f t="shared" si="13"/>
        <v>Ostale pomoći</v>
      </c>
      <c r="E77" s="96">
        <v>3224</v>
      </c>
      <c r="F77" s="91" t="str">
        <f t="shared" si="14"/>
        <v>Materijal i dijelovi za tekuće i investicijsko održavanje</v>
      </c>
      <c r="G77" s="129" t="s">
        <v>1876</v>
      </c>
      <c r="H77" s="91" t="str">
        <f t="shared" si="15"/>
        <v>PROGRAMI POBOLJŠANJA STUDENTSKOG STANDARDA</v>
      </c>
      <c r="I77" s="91" t="str">
        <f t="shared" si="16"/>
        <v>0960</v>
      </c>
      <c r="J77" s="128">
        <v>1702</v>
      </c>
      <c r="K77" s="128">
        <v>1702</v>
      </c>
      <c r="L77" s="128">
        <v>1702</v>
      </c>
      <c r="M77" s="95"/>
      <c r="O77" s="86" t="str">
        <f t="shared" si="17"/>
        <v>322</v>
      </c>
      <c r="P77" s="86" t="str">
        <f t="shared" si="18"/>
        <v>32</v>
      </c>
      <c r="Q77" s="86" t="str">
        <f t="shared" si="19"/>
        <v>52</v>
      </c>
      <c r="R77" s="86" t="str">
        <f t="shared" si="20"/>
        <v>96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52</v>
      </c>
      <c r="D78" s="91" t="str">
        <f t="shared" si="13"/>
        <v>Ostale pomoći</v>
      </c>
      <c r="E78" s="96">
        <v>3232</v>
      </c>
      <c r="F78" s="91" t="str">
        <f t="shared" si="14"/>
        <v>Usluge tekućeg i investicijskog održavanja</v>
      </c>
      <c r="G78" s="129" t="s">
        <v>1876</v>
      </c>
      <c r="H78" s="91" t="str">
        <f t="shared" si="15"/>
        <v>PROGRAMI POBOLJŠANJA STUDENTSKOG STANDARDA</v>
      </c>
      <c r="I78" s="91" t="str">
        <f t="shared" si="16"/>
        <v>0960</v>
      </c>
      <c r="J78" s="128">
        <v>2105</v>
      </c>
      <c r="K78" s="128">
        <v>2105</v>
      </c>
      <c r="L78" s="128">
        <v>2105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52</v>
      </c>
      <c r="R78" s="86" t="str">
        <f t="shared" si="20"/>
        <v>96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52</v>
      </c>
      <c r="D79" s="91" t="str">
        <f t="shared" si="13"/>
        <v>Ostale pomoći</v>
      </c>
      <c r="E79" s="96">
        <v>3234</v>
      </c>
      <c r="F79" s="91" t="str">
        <f t="shared" si="14"/>
        <v>Komunalne usluge</v>
      </c>
      <c r="G79" s="129" t="s">
        <v>1876</v>
      </c>
      <c r="H79" s="91" t="str">
        <f t="shared" si="15"/>
        <v>PROGRAMI POBOLJŠANJA STUDENTSKOG STANDARDA</v>
      </c>
      <c r="I79" s="91" t="str">
        <f t="shared" si="16"/>
        <v>0960</v>
      </c>
      <c r="J79" s="128">
        <v>1486</v>
      </c>
      <c r="K79" s="128">
        <v>1486</v>
      </c>
      <c r="L79" s="128">
        <v>1486</v>
      </c>
      <c r="M79" s="95"/>
      <c r="O79" s="86" t="str">
        <f t="shared" si="17"/>
        <v>323</v>
      </c>
      <c r="P79" s="86" t="str">
        <f t="shared" si="18"/>
        <v>32</v>
      </c>
      <c r="Q79" s="86" t="str">
        <f t="shared" si="19"/>
        <v>52</v>
      </c>
      <c r="R79" s="86" t="str">
        <f t="shared" si="20"/>
        <v>96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52</v>
      </c>
      <c r="D80" s="91" t="str">
        <f t="shared" si="13"/>
        <v>Ostale pomoći</v>
      </c>
      <c r="E80" s="96">
        <v>4223</v>
      </c>
      <c r="F80" s="91" t="str">
        <f t="shared" si="14"/>
        <v>Oprema za održavanje i zaštitu</v>
      </c>
      <c r="G80" s="129" t="s">
        <v>1876</v>
      </c>
      <c r="H80" s="91" t="str">
        <f t="shared" si="15"/>
        <v>PROGRAMI POBOLJŠANJA STUDENTSKOG STANDARDA</v>
      </c>
      <c r="I80" s="91" t="str">
        <f t="shared" si="16"/>
        <v>0960</v>
      </c>
      <c r="J80" s="128">
        <v>690</v>
      </c>
      <c r="K80" s="128">
        <v>690</v>
      </c>
      <c r="L80" s="128">
        <v>690</v>
      </c>
      <c r="M80" s="95"/>
      <c r="O80" s="86" t="str">
        <f t="shared" si="17"/>
        <v>422</v>
      </c>
      <c r="P80" s="86" t="str">
        <f t="shared" si="18"/>
        <v>42</v>
      </c>
      <c r="Q80" s="86" t="str">
        <f t="shared" si="19"/>
        <v>52</v>
      </c>
      <c r="R80" s="86" t="str">
        <f t="shared" si="20"/>
        <v>96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52</v>
      </c>
      <c r="D81" s="91" t="str">
        <f t="shared" si="13"/>
        <v>Ostale pomoći</v>
      </c>
      <c r="E81" s="96">
        <v>4226</v>
      </c>
      <c r="F81" s="91" t="str">
        <f t="shared" si="14"/>
        <v>Sportska i glazbena oprema</v>
      </c>
      <c r="G81" s="129" t="s">
        <v>1876</v>
      </c>
      <c r="H81" s="91" t="str">
        <f t="shared" si="15"/>
        <v>PROGRAMI POBOLJŠANJA STUDENTSKOG STANDARDA</v>
      </c>
      <c r="I81" s="91" t="str">
        <f t="shared" si="16"/>
        <v>0960</v>
      </c>
      <c r="J81" s="128">
        <v>478</v>
      </c>
      <c r="K81" s="128">
        <v>478</v>
      </c>
      <c r="L81" s="128">
        <v>478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52</v>
      </c>
      <c r="R81" s="86" t="str">
        <f t="shared" si="20"/>
        <v>96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52</v>
      </c>
      <c r="D82" s="91" t="str">
        <f t="shared" si="13"/>
        <v>Ostale pomoći</v>
      </c>
      <c r="E82" s="96">
        <v>4227</v>
      </c>
      <c r="F82" s="91" t="str">
        <f t="shared" si="14"/>
        <v>Uređaji, strojevi i oprema za ostale namjene</v>
      </c>
      <c r="G82" s="129" t="s">
        <v>1876</v>
      </c>
      <c r="H82" s="91" t="str">
        <f t="shared" si="15"/>
        <v>PROGRAMI POBOLJŠANJA STUDENTSKOG STANDARDA</v>
      </c>
      <c r="I82" s="91" t="str">
        <f t="shared" si="16"/>
        <v>0960</v>
      </c>
      <c r="J82" s="128">
        <v>470</v>
      </c>
      <c r="K82" s="128">
        <v>470</v>
      </c>
      <c r="L82" s="128">
        <v>470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52</v>
      </c>
      <c r="R82" s="86" t="str">
        <f t="shared" si="20"/>
        <v>96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52</v>
      </c>
      <c r="D83" s="91" t="str">
        <f t="shared" si="13"/>
        <v>Ostale pomoći</v>
      </c>
      <c r="E83" s="96">
        <v>3211</v>
      </c>
      <c r="F83" s="91" t="str">
        <f t="shared" si="14"/>
        <v>Službena putovanja</v>
      </c>
      <c r="G83" s="129" t="s">
        <v>187</v>
      </c>
      <c r="H83" s="91" t="str">
        <f t="shared" si="15"/>
        <v>REDOVNA DJELATNOST VELEUČILIŠTA I VISOKIH ŠKOLA (IZ EVIDENCIJSKIH PRIHODA)</v>
      </c>
      <c r="I83" s="91" t="str">
        <f t="shared" si="16"/>
        <v>0942</v>
      </c>
      <c r="J83" s="128">
        <v>20349</v>
      </c>
      <c r="K83" s="128">
        <v>20349</v>
      </c>
      <c r="L83" s="128">
        <v>20349</v>
      </c>
      <c r="M83" s="95"/>
      <c r="O83" s="86" t="str">
        <f t="shared" si="17"/>
        <v>321</v>
      </c>
      <c r="P83" s="86" t="str">
        <f t="shared" si="18"/>
        <v>32</v>
      </c>
      <c r="Q83" s="86" t="str">
        <f t="shared" si="19"/>
        <v>52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52</v>
      </c>
      <c r="D84" s="91" t="str">
        <f t="shared" si="13"/>
        <v>Ostale pomoći</v>
      </c>
      <c r="E84" s="96">
        <v>3214</v>
      </c>
      <c r="F84" s="91" t="str">
        <f t="shared" si="14"/>
        <v>Ostale naknade troškova zaposlenima</v>
      </c>
      <c r="G84" s="129" t="s">
        <v>187</v>
      </c>
      <c r="H84" s="91" t="str">
        <f t="shared" si="15"/>
        <v>REDOVNA DJELATNOST VELEUČILIŠTA I VISOKIH ŠKOLA (IZ EVIDENCIJSKIH PRIHODA)</v>
      </c>
      <c r="I84" s="91" t="str">
        <f t="shared" si="16"/>
        <v>0942</v>
      </c>
      <c r="J84" s="128">
        <v>576</v>
      </c>
      <c r="K84" s="128">
        <v>576</v>
      </c>
      <c r="L84" s="128">
        <v>576</v>
      </c>
      <c r="M84" s="95"/>
      <c r="O84" s="86" t="str">
        <f t="shared" si="17"/>
        <v>321</v>
      </c>
      <c r="P84" s="86" t="str">
        <f t="shared" si="18"/>
        <v>32</v>
      </c>
      <c r="Q84" s="86" t="str">
        <f t="shared" si="19"/>
        <v>52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52</v>
      </c>
      <c r="D85" s="91" t="str">
        <f t="shared" si="13"/>
        <v>Ostale pomoći</v>
      </c>
      <c r="E85" s="96">
        <v>3233</v>
      </c>
      <c r="F85" s="91" t="str">
        <f t="shared" si="14"/>
        <v>Usluge promidžbe i informiranja</v>
      </c>
      <c r="G85" s="129" t="s">
        <v>187</v>
      </c>
      <c r="H85" s="91" t="str">
        <f t="shared" si="15"/>
        <v>REDOVNA DJELATNOST VELEUČILIŠTA I VISOKIH ŠKOLA (IZ EVIDENCIJSKIH PRIHODA)</v>
      </c>
      <c r="I85" s="91" t="str">
        <f t="shared" si="16"/>
        <v>0942</v>
      </c>
      <c r="J85" s="128">
        <v>1740</v>
      </c>
      <c r="K85" s="128">
        <v>1740</v>
      </c>
      <c r="L85" s="128">
        <v>1740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52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52</v>
      </c>
      <c r="D86" s="91" t="str">
        <f t="shared" si="13"/>
        <v>Ostale pomoći</v>
      </c>
      <c r="E86" s="96">
        <v>3237</v>
      </c>
      <c r="F86" s="91" t="str">
        <f t="shared" si="14"/>
        <v>Intelektualne i osobne usluge</v>
      </c>
      <c r="G86" s="129" t="s">
        <v>187</v>
      </c>
      <c r="H86" s="91" t="str">
        <f t="shared" si="15"/>
        <v>REDOVNA DJELATNOST VELEUČILIŠTA I VISOKIH ŠKOLA (IZ EVIDENCIJSKIH PRIHODA)</v>
      </c>
      <c r="I86" s="91" t="str">
        <f t="shared" si="16"/>
        <v>0942</v>
      </c>
      <c r="J86" s="128">
        <v>2070</v>
      </c>
      <c r="K86" s="128">
        <v>2070</v>
      </c>
      <c r="L86" s="128">
        <v>2070</v>
      </c>
      <c r="M86" s="95"/>
      <c r="O86" s="86" t="str">
        <f t="shared" si="17"/>
        <v>323</v>
      </c>
      <c r="P86" s="86" t="str">
        <f t="shared" si="18"/>
        <v>32</v>
      </c>
      <c r="Q86" s="86" t="str">
        <f t="shared" si="19"/>
        <v>52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52</v>
      </c>
      <c r="D87" s="91" t="str">
        <f t="shared" si="13"/>
        <v>Ostale pomoći</v>
      </c>
      <c r="E87" s="96">
        <v>3241</v>
      </c>
      <c r="F87" s="91" t="str">
        <f t="shared" si="14"/>
        <v>Naknade troškova osobama izvan radnog odnosa</v>
      </c>
      <c r="G87" s="129" t="s">
        <v>187</v>
      </c>
      <c r="H87" s="91" t="str">
        <f t="shared" si="15"/>
        <v>REDOVNA DJELATNOST VELEUČILIŠTA I VISOKIH ŠKOLA (IZ EVIDENCIJSKIH PRIHODA)</v>
      </c>
      <c r="I87" s="91" t="str">
        <f t="shared" si="16"/>
        <v>0942</v>
      </c>
      <c r="J87" s="128">
        <v>48115</v>
      </c>
      <c r="K87" s="128">
        <v>48115</v>
      </c>
      <c r="L87" s="128">
        <v>48115</v>
      </c>
      <c r="M87" s="95"/>
      <c r="O87" s="86" t="str">
        <f t="shared" si="17"/>
        <v>324</v>
      </c>
      <c r="P87" s="86" t="str">
        <f t="shared" si="18"/>
        <v>32</v>
      </c>
      <c r="Q87" s="86" t="str">
        <f t="shared" si="19"/>
        <v>52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52</v>
      </c>
      <c r="D88" s="91" t="str">
        <f t="shared" si="13"/>
        <v>Ostale pomoći</v>
      </c>
      <c r="E88" s="96">
        <v>3299</v>
      </c>
      <c r="F88" s="91" t="str">
        <f t="shared" si="14"/>
        <v>Ostali nespomenuti rashodi poslovanja</v>
      </c>
      <c r="G88" s="129" t="s">
        <v>187</v>
      </c>
      <c r="H88" s="91" t="str">
        <f t="shared" si="15"/>
        <v>REDOVNA DJELATNOST VELEUČILIŠTA I VISOKIH ŠKOLA (IZ EVIDENCIJSKIH PRIHODA)</v>
      </c>
      <c r="I88" s="91" t="str">
        <f t="shared" si="16"/>
        <v>0942</v>
      </c>
      <c r="J88" s="128">
        <v>511</v>
      </c>
      <c r="K88" s="128">
        <v>511</v>
      </c>
      <c r="L88" s="128">
        <v>511</v>
      </c>
      <c r="M88" s="95"/>
      <c r="O88" s="86" t="str">
        <f t="shared" si="17"/>
        <v>329</v>
      </c>
      <c r="P88" s="86" t="str">
        <f t="shared" si="18"/>
        <v>32</v>
      </c>
      <c r="Q88" s="86" t="str">
        <f t="shared" si="19"/>
        <v>52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3"/>
        <v>Ostale pomoći</v>
      </c>
      <c r="E89" s="96">
        <v>4224</v>
      </c>
      <c r="F89" s="91" t="str">
        <f t="shared" si="14"/>
        <v>Medicinska i laboratorijska oprema</v>
      </c>
      <c r="G89" s="129" t="s">
        <v>187</v>
      </c>
      <c r="H89" s="91" t="str">
        <f t="shared" si="15"/>
        <v>REDOVNA DJELATNOST VELEUČILIŠTA I VISOKIH ŠKOLA (IZ EVIDENCIJSKIH PRIHODA)</v>
      </c>
      <c r="I89" s="91" t="str">
        <f t="shared" si="16"/>
        <v>0942</v>
      </c>
      <c r="J89" s="128">
        <v>6636</v>
      </c>
      <c r="K89" s="128">
        <v>6636</v>
      </c>
      <c r="L89" s="128">
        <v>6636</v>
      </c>
      <c r="M89" s="95"/>
      <c r="O89" s="86" t="str">
        <f t="shared" si="17"/>
        <v>422</v>
      </c>
      <c r="P89" s="86" t="str">
        <f t="shared" si="18"/>
        <v>42</v>
      </c>
      <c r="Q89" s="86" t="str">
        <f t="shared" si="19"/>
        <v>52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61</v>
      </c>
      <c r="D90" s="91" t="str">
        <f t="shared" si="13"/>
        <v>Donacije</v>
      </c>
      <c r="E90" s="96">
        <v>4221</v>
      </c>
      <c r="F90" s="91" t="str">
        <f t="shared" si="14"/>
        <v>Uredska oprema i namještaj</v>
      </c>
      <c r="G90" s="129" t="s">
        <v>187</v>
      </c>
      <c r="H90" s="91" t="str">
        <f t="shared" si="15"/>
        <v>REDOVNA DJELATNOST VELEUČILIŠTA I VISOKIH ŠKOLA (IZ EVIDENCIJSKIH PRIHODA)</v>
      </c>
      <c r="I90" s="91" t="str">
        <f t="shared" si="16"/>
        <v>0942</v>
      </c>
      <c r="J90" s="128">
        <v>3982</v>
      </c>
      <c r="K90" s="128">
        <v>3982</v>
      </c>
      <c r="L90" s="128">
        <v>3982</v>
      </c>
      <c r="M90" s="95"/>
      <c r="O90" s="86" t="str">
        <f t="shared" si="17"/>
        <v>422</v>
      </c>
      <c r="P90" s="86" t="str">
        <f t="shared" si="18"/>
        <v>42</v>
      </c>
      <c r="Q90" s="86" t="str">
        <f t="shared" si="19"/>
        <v>61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1657894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1657894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1657894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82" yWindow="677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82" yWindow="677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A4" zoomScale="80" zoomScaleNormal="80" workbookViewId="0">
      <selection activeCell="K6" sqref="K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891226</v>
      </c>
      <c r="E5" s="3"/>
      <c r="F5" s="3"/>
      <c r="G5" s="3"/>
      <c r="H5" s="3"/>
      <c r="I5" s="3">
        <v>769667</v>
      </c>
      <c r="J5" s="3"/>
      <c r="K5" s="3">
        <v>121559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1363583</v>
      </c>
      <c r="E6" s="12">
        <f>+'A.1 PRIHODI'!E8</f>
        <v>1102835</v>
      </c>
      <c r="F6" s="12">
        <f>+'A.1 PRIHODI'!F8</f>
        <v>0</v>
      </c>
      <c r="G6" s="12">
        <f>+'A.1 PRIHODI'!G8</f>
        <v>19860</v>
      </c>
      <c r="H6" s="12">
        <f>+'A.1 PRIHODI'!H8</f>
        <v>0</v>
      </c>
      <c r="I6" s="12">
        <f>+'A.1 PRIHODI'!I8+'B. RAČUN FIN'!I6</f>
        <v>208500</v>
      </c>
      <c r="J6" s="12">
        <f>+'A.1 PRIHODI'!J8</f>
        <v>0</v>
      </c>
      <c r="K6" s="12">
        <f>+'A.1 PRIHODI'!K8</f>
        <v>28406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3982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-596915</v>
      </c>
      <c r="E7" s="197"/>
      <c r="F7" s="197"/>
      <c r="G7" s="197"/>
      <c r="H7" s="197"/>
      <c r="I7" s="197">
        <v>-537565</v>
      </c>
      <c r="J7" s="197"/>
      <c r="K7" s="197">
        <v>-59350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1657894</v>
      </c>
      <c r="E8" s="12">
        <f>+E5+E6+E7</f>
        <v>1102835</v>
      </c>
      <c r="F8" s="12">
        <f t="shared" ref="F8:W8" si="1">+F5+F6+F7</f>
        <v>0</v>
      </c>
      <c r="G8" s="12">
        <f t="shared" si="1"/>
        <v>19860</v>
      </c>
      <c r="H8" s="12">
        <f t="shared" si="1"/>
        <v>0</v>
      </c>
      <c r="I8" s="12">
        <f t="shared" si="1"/>
        <v>440602</v>
      </c>
      <c r="J8" s="12">
        <f t="shared" si="1"/>
        <v>0</v>
      </c>
      <c r="K8" s="12">
        <f t="shared" si="1"/>
        <v>90615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3982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1657894</v>
      </c>
      <c r="E9" s="82">
        <f>+'A.2 RASHODI'!E4+'B. RAČUN FIN'!E11</f>
        <v>1102835</v>
      </c>
      <c r="F9" s="82">
        <f>+'A.2 RASHODI'!F4+'B. RAČUN FIN'!F11</f>
        <v>0</v>
      </c>
      <c r="G9" s="82">
        <f>+'A.2 RASHODI'!G4+'B. RAČUN FIN'!G11</f>
        <v>19860</v>
      </c>
      <c r="H9" s="82">
        <f>+'A.2 RASHODI'!H4+'B. RAČUN FIN'!H11</f>
        <v>0</v>
      </c>
      <c r="I9" s="82">
        <f>+'A.2 RASHODI'!I4+'B. RAČUN FIN'!I11</f>
        <v>440602</v>
      </c>
      <c r="J9" s="82">
        <f>+'A.2 RASHODI'!J4+'B. RAČUN FIN'!J11</f>
        <v>0</v>
      </c>
      <c r="K9" s="82">
        <f>+'A.2 RASHODI'!K4+'B. RAČUN FIN'!K11</f>
        <v>90615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3982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596915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537565</v>
      </c>
      <c r="J13" s="131">
        <f t="shared" si="4"/>
        <v>0</v>
      </c>
      <c r="K13" s="131">
        <f t="shared" si="4"/>
        <v>59350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1371012</v>
      </c>
      <c r="E14" s="12">
        <f>+'A.1 PRIHODI'!E22</f>
        <v>1107405</v>
      </c>
      <c r="F14" s="12">
        <f>+'A.1 PRIHODI'!F22</f>
        <v>0</v>
      </c>
      <c r="G14" s="12">
        <f>+'A.1 PRIHODI'!G22</f>
        <v>19860</v>
      </c>
      <c r="H14" s="12">
        <f>+'A.1 PRIHODI'!H22</f>
        <v>0</v>
      </c>
      <c r="I14" s="12">
        <f>+'A.1 PRIHODI'!I22+'B. RAČUN FIN'!I17</f>
        <v>208500</v>
      </c>
      <c r="J14" s="12">
        <f>+'A.1 PRIHODI'!J22</f>
        <v>0</v>
      </c>
      <c r="K14" s="12">
        <f>+'A.1 PRIHODI'!K22</f>
        <v>31265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3982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-305463</v>
      </c>
      <c r="E15" s="65"/>
      <c r="F15" s="65"/>
      <c r="G15" s="65"/>
      <c r="H15" s="65"/>
      <c r="I15" s="65">
        <v>-305463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1662464</v>
      </c>
      <c r="E16" s="12">
        <f>+E13+E14+E15</f>
        <v>1107405</v>
      </c>
      <c r="F16" s="12">
        <f t="shared" ref="F16:W16" si="5">+F13+F14+F15</f>
        <v>0</v>
      </c>
      <c r="G16" s="12">
        <f t="shared" si="5"/>
        <v>19860</v>
      </c>
      <c r="H16" s="12">
        <f t="shared" si="5"/>
        <v>0</v>
      </c>
      <c r="I16" s="12">
        <f t="shared" si="5"/>
        <v>440602</v>
      </c>
      <c r="J16" s="12">
        <f t="shared" si="5"/>
        <v>0</v>
      </c>
      <c r="K16" s="12">
        <f t="shared" si="5"/>
        <v>90615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3982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1662464</v>
      </c>
      <c r="E17" s="82">
        <f>+'A.2 RASHODI'!E21+'B. RAČUN FIN'!E22</f>
        <v>1107405</v>
      </c>
      <c r="F17" s="82">
        <f>+'A.2 RASHODI'!F21+'B. RAČUN FIN'!F22</f>
        <v>0</v>
      </c>
      <c r="G17" s="82">
        <f>+'A.2 RASHODI'!G21+'B. RAČUN FIN'!G22</f>
        <v>19860</v>
      </c>
      <c r="H17" s="82">
        <f>+'A.2 RASHODI'!H21+'B. RAČUN FIN'!H22</f>
        <v>0</v>
      </c>
      <c r="I17" s="82">
        <f>+'A.2 RASHODI'!I21+'B. RAČUN FIN'!I22</f>
        <v>440602</v>
      </c>
      <c r="J17" s="82">
        <f>+'A.2 RASHODI'!J21+'B. RAČUN FIN'!J22</f>
        <v>0</v>
      </c>
      <c r="K17" s="82">
        <f>+'A.2 RASHODI'!K21+'B. RAČUN FIN'!K22</f>
        <v>90615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3982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305463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305463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1361592</v>
      </c>
      <c r="E22" s="12">
        <f>+'A.1 PRIHODI'!E36</f>
        <v>1111996</v>
      </c>
      <c r="F22" s="12">
        <f>+'A.1 PRIHODI'!F36</f>
        <v>0</v>
      </c>
      <c r="G22" s="12">
        <f>+'A.1 PRIHODI'!G36</f>
        <v>19860</v>
      </c>
      <c r="H22" s="12">
        <f>+'A.1 PRIHODI'!H36</f>
        <v>0</v>
      </c>
      <c r="I22" s="12">
        <f>+'A.1 PRIHODI'!I36+'B. RAČUN FIN'!I28</f>
        <v>208500</v>
      </c>
      <c r="J22" s="12">
        <f>+'A.1 PRIHODI'!J36</f>
        <v>0</v>
      </c>
      <c r="K22" s="12">
        <f>+'A.1 PRIHODI'!K36</f>
        <v>17254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3982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1667055</v>
      </c>
      <c r="E24" s="12">
        <f>+E21+E22+E23</f>
        <v>1111996</v>
      </c>
      <c r="F24" s="12">
        <f t="shared" ref="F24:W24" si="9">+F21+F22+F23</f>
        <v>0</v>
      </c>
      <c r="G24" s="12">
        <f t="shared" si="9"/>
        <v>19860</v>
      </c>
      <c r="H24" s="12">
        <f t="shared" si="9"/>
        <v>0</v>
      </c>
      <c r="I24" s="12">
        <f t="shared" si="9"/>
        <v>513963</v>
      </c>
      <c r="J24" s="12">
        <f t="shared" si="9"/>
        <v>0</v>
      </c>
      <c r="K24" s="12">
        <f t="shared" si="9"/>
        <v>17254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3982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1667055</v>
      </c>
      <c r="E25" s="82">
        <f>+'A.2 RASHODI'!E38+'B. RAČUN FIN'!E33</f>
        <v>1111996</v>
      </c>
      <c r="F25" s="82">
        <f>+'A.2 RASHODI'!F38+'B. RAČUN FIN'!F33</f>
        <v>0</v>
      </c>
      <c r="G25" s="82">
        <f>+'A.2 RASHODI'!G38+'B. RAČUN FIN'!G33</f>
        <v>19860</v>
      </c>
      <c r="H25" s="82">
        <f>+'A.2 RASHODI'!H38+'B. RAČUN FIN'!H33</f>
        <v>0</v>
      </c>
      <c r="I25" s="82">
        <f>+'A.2 RASHODI'!I38+'B. RAČUN FIN'!I33</f>
        <v>440602</v>
      </c>
      <c r="J25" s="82">
        <f>+'A.2 RASHODI'!J38+'B. RAČUN FIN'!J33</f>
        <v>0</v>
      </c>
      <c r="K25" s="82">
        <f>+'A.2 RASHODI'!K38+'B. RAČUN FIN'!K33</f>
        <v>90615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3982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73361</v>
      </c>
      <c r="J26" s="69">
        <f t="shared" si="10"/>
        <v>0</v>
      </c>
      <c r="K26" s="69">
        <f t="shared" si="10"/>
        <v>-73361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1363583</v>
      </c>
      <c r="E8" s="69">
        <f>+E19+E16</f>
        <v>1102835</v>
      </c>
      <c r="F8" s="69">
        <f>+F19+F16</f>
        <v>0</v>
      </c>
      <c r="G8" s="69">
        <f>+G19+G16</f>
        <v>19860</v>
      </c>
      <c r="H8" s="69">
        <f t="shared" ref="H8:V8" si="0">+H19+H16</f>
        <v>0</v>
      </c>
      <c r="I8" s="69">
        <f t="shared" si="0"/>
        <v>208500</v>
      </c>
      <c r="J8" s="69">
        <f>+J19+J16</f>
        <v>0</v>
      </c>
      <c r="K8" s="69">
        <f t="shared" si="0"/>
        <v>28406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3982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28406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28406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208500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208500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23842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19860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3982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1102835</v>
      </c>
      <c r="E14" s="132">
        <f>SUMIFS('Unos prihoda i primitaka'!$G$3:$G$501,'Unos prihoda i primitaka'!$C$3:$C$501,"=11",'Unos prihoda i primitaka'!$L$3:$L$501,"=67")</f>
        <v>1102835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1363583</v>
      </c>
      <c r="E16" s="4">
        <f t="shared" ref="E16:V16" si="2">SUM(E9:E15)</f>
        <v>1102835</v>
      </c>
      <c r="F16" s="4">
        <f t="shared" si="2"/>
        <v>0</v>
      </c>
      <c r="G16" s="4">
        <f t="shared" si="2"/>
        <v>19860</v>
      </c>
      <c r="H16" s="4">
        <f t="shared" si="2"/>
        <v>0</v>
      </c>
      <c r="I16" s="4">
        <f t="shared" si="2"/>
        <v>208500</v>
      </c>
      <c r="J16" s="4">
        <f t="shared" si="2"/>
        <v>0</v>
      </c>
      <c r="K16" s="4">
        <f t="shared" si="2"/>
        <v>28406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3982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1371012</v>
      </c>
      <c r="E22" s="69">
        <f t="shared" ref="E22:V22" si="4">+E33+E30</f>
        <v>1107405</v>
      </c>
      <c r="F22" s="69">
        <f t="shared" si="4"/>
        <v>0</v>
      </c>
      <c r="G22" s="69">
        <f t="shared" si="4"/>
        <v>19860</v>
      </c>
      <c r="H22" s="69">
        <f t="shared" si="4"/>
        <v>0</v>
      </c>
      <c r="I22" s="69">
        <f t="shared" si="4"/>
        <v>208500</v>
      </c>
      <c r="J22" s="69">
        <f t="shared" si="4"/>
        <v>0</v>
      </c>
      <c r="K22" s="69">
        <f t="shared" si="4"/>
        <v>31265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3982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31265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31265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208500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208500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23842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19860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3982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1107405</v>
      </c>
      <c r="E28" s="132">
        <f>SUMIFS('Unos prihoda i primitaka'!$H$3:$H$501,'Unos prihoda i primitaka'!$C$3:$C$501,"=11",'Unos prihoda i primitaka'!$L$3:$L$501,"=67")</f>
        <v>1107405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1371012</v>
      </c>
      <c r="E30" s="4">
        <f t="shared" ref="E30:V30" si="6">SUM(E23:E29)</f>
        <v>1107405</v>
      </c>
      <c r="F30" s="4">
        <f t="shared" si="6"/>
        <v>0</v>
      </c>
      <c r="G30" s="4">
        <f t="shared" si="6"/>
        <v>19860</v>
      </c>
      <c r="H30" s="4">
        <f t="shared" si="6"/>
        <v>0</v>
      </c>
      <c r="I30" s="4">
        <f t="shared" si="6"/>
        <v>208500</v>
      </c>
      <c r="J30" s="4">
        <f t="shared" si="6"/>
        <v>0</v>
      </c>
      <c r="K30" s="4">
        <f t="shared" si="6"/>
        <v>31265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3982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1361592</v>
      </c>
      <c r="E36" s="69">
        <f t="shared" ref="E36:V36" si="9">+E47+E44</f>
        <v>1111996</v>
      </c>
      <c r="F36" s="69">
        <f t="shared" si="9"/>
        <v>0</v>
      </c>
      <c r="G36" s="69">
        <f t="shared" si="9"/>
        <v>19860</v>
      </c>
      <c r="H36" s="69">
        <f t="shared" si="9"/>
        <v>0</v>
      </c>
      <c r="I36" s="69">
        <f t="shared" si="9"/>
        <v>208500</v>
      </c>
      <c r="J36" s="69">
        <f t="shared" si="9"/>
        <v>0</v>
      </c>
      <c r="K36" s="69">
        <f t="shared" si="9"/>
        <v>17254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3982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17254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17254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208500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208500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23842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19860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3982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1111996</v>
      </c>
      <c r="E42" s="132">
        <f>SUMIFS('Unos prihoda i primitaka'!$I$3:$I$501,'Unos prihoda i primitaka'!$C$3:$C$501,"=11",'Unos prihoda i primitaka'!$L$3:$L$501,"=67")</f>
        <v>1111996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1361592</v>
      </c>
      <c r="E44" s="4">
        <f t="shared" ref="E44:V44" si="10">SUM(E37:E43)</f>
        <v>1111996</v>
      </c>
      <c r="F44" s="4">
        <f t="shared" si="10"/>
        <v>0</v>
      </c>
      <c r="G44" s="4">
        <f t="shared" si="10"/>
        <v>19860</v>
      </c>
      <c r="H44" s="4">
        <f t="shared" si="10"/>
        <v>0</v>
      </c>
      <c r="I44" s="4">
        <f t="shared" si="10"/>
        <v>208500</v>
      </c>
      <c r="J44" s="4">
        <f t="shared" si="10"/>
        <v>0</v>
      </c>
      <c r="K44" s="4">
        <f t="shared" si="10"/>
        <v>17254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3982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1657894</v>
      </c>
      <c r="E4" s="70">
        <f>E5+E13</f>
        <v>1102835</v>
      </c>
      <c r="F4" s="70">
        <f t="shared" ref="F4:W4" si="0">F5+F13</f>
        <v>0</v>
      </c>
      <c r="G4" s="70">
        <f t="shared" si="0"/>
        <v>19860</v>
      </c>
      <c r="H4" s="70">
        <f t="shared" si="0"/>
        <v>0</v>
      </c>
      <c r="I4" s="70">
        <f t="shared" si="0"/>
        <v>440602</v>
      </c>
      <c r="J4" s="70">
        <f t="shared" si="0"/>
        <v>0</v>
      </c>
      <c r="K4" s="70">
        <f>K5+K13</f>
        <v>90615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3982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1604359</v>
      </c>
      <c r="E5" s="78">
        <f t="shared" ref="E5:G5" si="2">SUM(E6:E12)</f>
        <v>1102835</v>
      </c>
      <c r="F5" s="78">
        <f t="shared" si="2"/>
        <v>0</v>
      </c>
      <c r="G5" s="78">
        <f t="shared" si="2"/>
        <v>19860</v>
      </c>
      <c r="H5" s="78">
        <f>SUM(H6:H12)</f>
        <v>0</v>
      </c>
      <c r="I5" s="78">
        <f t="shared" ref="I5:K5" si="3">SUM(I6:I12)</f>
        <v>399323</v>
      </c>
      <c r="J5" s="78">
        <f t="shared" si="3"/>
        <v>0</v>
      </c>
      <c r="K5" s="78">
        <f t="shared" si="3"/>
        <v>82341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1185736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1007972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8802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168962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404064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83795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9987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227941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82341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3385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965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2420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11068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11068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106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106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53535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41279</v>
      </c>
      <c r="J13" s="79">
        <f t="shared" si="7"/>
        <v>0</v>
      </c>
      <c r="K13" s="79">
        <f t="shared" si="7"/>
        <v>8274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3982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53535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41279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8274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3982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1662464</v>
      </c>
      <c r="E21" s="70">
        <f>+E22+E30</f>
        <v>1107405</v>
      </c>
      <c r="F21" s="70">
        <f t="shared" ref="F21:W21" si="11">+F22+F30</f>
        <v>0</v>
      </c>
      <c r="G21" s="70">
        <f t="shared" si="11"/>
        <v>19860</v>
      </c>
      <c r="H21" s="70">
        <f t="shared" si="11"/>
        <v>0</v>
      </c>
      <c r="I21" s="70">
        <f t="shared" si="11"/>
        <v>440602</v>
      </c>
      <c r="J21" s="70">
        <f t="shared" si="11"/>
        <v>0</v>
      </c>
      <c r="K21" s="70">
        <f t="shared" si="11"/>
        <v>90615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3982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1608929</v>
      </c>
      <c r="E22" s="78">
        <f t="shared" ref="E22:W22" si="12">SUM(E23:E29)</f>
        <v>1107405</v>
      </c>
      <c r="F22" s="78">
        <f t="shared" si="12"/>
        <v>0</v>
      </c>
      <c r="G22" s="78">
        <f t="shared" si="12"/>
        <v>19860</v>
      </c>
      <c r="H22" s="78">
        <f>SUM(H23:H29)</f>
        <v>0</v>
      </c>
      <c r="I22" s="78">
        <f t="shared" si="12"/>
        <v>399323</v>
      </c>
      <c r="J22" s="78">
        <f t="shared" si="12"/>
        <v>0</v>
      </c>
      <c r="K22" s="78">
        <f t="shared" si="12"/>
        <v>82341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1214072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1036308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8802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168962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380352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60083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9987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227941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82341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3385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965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2420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11014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11014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106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106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53535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41279</v>
      </c>
      <c r="J30" s="79">
        <f t="shared" si="14"/>
        <v>0</v>
      </c>
      <c r="K30" s="79">
        <f t="shared" si="14"/>
        <v>8274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3982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53535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41279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8274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3982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1667055</v>
      </c>
      <c r="E38" s="70">
        <f>E39+E47</f>
        <v>1111996</v>
      </c>
      <c r="F38" s="70">
        <f t="shared" ref="F38:W38" si="18">F39+F47</f>
        <v>0</v>
      </c>
      <c r="G38" s="70">
        <f t="shared" si="18"/>
        <v>19860</v>
      </c>
      <c r="H38" s="70">
        <f t="shared" si="18"/>
        <v>0</v>
      </c>
      <c r="I38" s="70">
        <f t="shared" si="18"/>
        <v>440602</v>
      </c>
      <c r="J38" s="70">
        <f t="shared" si="18"/>
        <v>0</v>
      </c>
      <c r="K38" s="70">
        <f t="shared" si="18"/>
        <v>90615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3982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1613520</v>
      </c>
      <c r="E39" s="78">
        <f t="shared" ref="E39:G39" si="19">SUM(E40:E46)</f>
        <v>1111996</v>
      </c>
      <c r="F39" s="78">
        <f t="shared" si="19"/>
        <v>0</v>
      </c>
      <c r="G39" s="78">
        <f t="shared" si="19"/>
        <v>19860</v>
      </c>
      <c r="H39" s="78">
        <f>SUM(H40:H46)</f>
        <v>0</v>
      </c>
      <c r="I39" s="78">
        <f t="shared" ref="I39:K39" si="20">SUM(I40:I46)</f>
        <v>399323</v>
      </c>
      <c r="J39" s="78">
        <f t="shared" si="20"/>
        <v>0</v>
      </c>
      <c r="K39" s="78">
        <f t="shared" si="20"/>
        <v>82341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1218578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1040814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8802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168962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380437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60168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9987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227941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82341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3385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965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2420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11014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11014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106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106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53535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41279</v>
      </c>
      <c r="J47" s="79">
        <f t="shared" si="24"/>
        <v>0</v>
      </c>
      <c r="K47" s="79">
        <f t="shared" si="24"/>
        <v>8274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3982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53535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41279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8274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3982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C6" sqref="C6 C9 C11 C14 C25 C28 C30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1657894</v>
      </c>
      <c r="D5" s="339">
        <f t="shared" ref="D5:E5" si="0">+D6+D9+D11+D14+D25+D28+D30</f>
        <v>1662464</v>
      </c>
      <c r="E5" s="339">
        <f t="shared" si="0"/>
        <v>1667055</v>
      </c>
    </row>
    <row r="6" spans="1:193">
      <c r="A6" s="312">
        <v>1</v>
      </c>
      <c r="B6" s="67" t="s">
        <v>5131</v>
      </c>
      <c r="C6" s="338">
        <f>+C7+C8</f>
        <v>1102835</v>
      </c>
      <c r="D6" s="338">
        <f t="shared" ref="D6:E6" si="1">+D7+D8</f>
        <v>1107405</v>
      </c>
      <c r="E6" s="338">
        <f t="shared" si="1"/>
        <v>1111996</v>
      </c>
    </row>
    <row r="7" spans="1:193">
      <c r="A7" s="309">
        <v>11</v>
      </c>
      <c r="B7" s="48" t="s">
        <v>5118</v>
      </c>
      <c r="C7" s="337">
        <f>+'A.2 RASHODI'!E4</f>
        <v>1102835</v>
      </c>
      <c r="D7" s="337">
        <f>+'A.2 RASHODI'!E21</f>
        <v>1107405</v>
      </c>
      <c r="E7" s="337">
        <f>+'A.2 RASHODI'!E38</f>
        <v>1111996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19860</v>
      </c>
      <c r="D9" s="338">
        <f t="shared" ref="D9:E9" si="2">+D10</f>
        <v>19860</v>
      </c>
      <c r="E9" s="338">
        <f t="shared" si="2"/>
        <v>19860</v>
      </c>
    </row>
    <row r="10" spans="1:193">
      <c r="A10" s="309">
        <v>31</v>
      </c>
      <c r="B10" s="48" t="s">
        <v>5119</v>
      </c>
      <c r="C10" s="337">
        <f>+'A.2 RASHODI'!G4</f>
        <v>19860</v>
      </c>
      <c r="D10" s="337">
        <f>+'A.2 RASHODI'!G21</f>
        <v>19860</v>
      </c>
      <c r="E10" s="337">
        <f>+'A.2 RASHODI'!G38</f>
        <v>19860</v>
      </c>
    </row>
    <row r="11" spans="1:193">
      <c r="A11" s="312">
        <v>4</v>
      </c>
      <c r="B11" s="67" t="s">
        <v>5133</v>
      </c>
      <c r="C11" s="338">
        <f>+C12+C13</f>
        <v>440602</v>
      </c>
      <c r="D11" s="338">
        <f t="shared" ref="D11:E11" si="3">+D12+D13</f>
        <v>440602</v>
      </c>
      <c r="E11" s="338">
        <f t="shared" si="3"/>
        <v>440602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440602</v>
      </c>
      <c r="D13" s="337">
        <f>+'A.2 RASHODI'!I21</f>
        <v>440602</v>
      </c>
      <c r="E13" s="337">
        <f>+'A.2 RASHODI'!I38</f>
        <v>440602</v>
      </c>
    </row>
    <row r="14" spans="1:193">
      <c r="A14" s="312">
        <v>5</v>
      </c>
      <c r="B14" s="67" t="s">
        <v>5134</v>
      </c>
      <c r="C14" s="338">
        <f>SUM(C15:C24)</f>
        <v>90615</v>
      </c>
      <c r="D14" s="338">
        <f t="shared" ref="D14:E14" si="4">SUM(D15:D24)</f>
        <v>90615</v>
      </c>
      <c r="E14" s="338">
        <f t="shared" si="4"/>
        <v>90615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90615</v>
      </c>
      <c r="D16" s="337">
        <f>+'A.2 RASHODI'!K21</f>
        <v>90615</v>
      </c>
      <c r="E16" s="337">
        <f>+'A.2 RASHODI'!K38</f>
        <v>90615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3982</v>
      </c>
      <c r="D25" s="338">
        <f t="shared" ref="D25:E25" si="5">+D26+D27</f>
        <v>3982</v>
      </c>
      <c r="E25" s="338">
        <f t="shared" si="5"/>
        <v>3982</v>
      </c>
    </row>
    <row r="26" spans="1:5">
      <c r="A26" s="309">
        <v>61</v>
      </c>
      <c r="B26" s="48" t="s">
        <v>1684</v>
      </c>
      <c r="C26" s="337">
        <f>+'A.2 RASHODI'!T4</f>
        <v>3982</v>
      </c>
      <c r="D26" s="337">
        <f>+'A.2 RASHODI'!T21</f>
        <v>3982</v>
      </c>
      <c r="E26" s="337">
        <f>+'A.2 RASHODI'!T38</f>
        <v>3982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1657894</v>
      </c>
      <c r="D5" s="70">
        <f t="shared" ref="D5:E5" si="0">+D6+D15+D21+D28+D38+D45+D52+D59+D66+D75</f>
        <v>1662464</v>
      </c>
      <c r="E5" s="70">
        <f t="shared" si="0"/>
        <v>1667055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1657894</v>
      </c>
      <c r="D66" s="345">
        <f>SUM(D67:D74)</f>
        <v>1662464</v>
      </c>
      <c r="E66" s="345">
        <f>SUM(E67:E74)</f>
        <v>1667055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1647276</v>
      </c>
      <c r="D70" s="337">
        <f>SUMIF('Unos rashoda i izdataka'!$R$3:$R$501,'A.4 RASHODI FUNK'!$A70,'Unos rashoda i izdataka'!$K$3:$K$501)+SUMIF('Unos rashoda P4'!$T$3:$T$501,'A.4 RASHODI FUNK'!$A70,'Unos rashoda P4'!$I$3:$I$501)</f>
        <v>1651846</v>
      </c>
      <c r="E70" s="337">
        <f>SUMIF('Unos rashoda i izdataka'!$R$3:$R$501,'A.4 RASHODI FUNK'!$A70,'Unos rashoda i izdataka'!$L$3:$L$501)+SUMIF('Unos rashoda P4'!$T$3:$T$501,'A.4 RASHODI FUNK'!$A70,'Unos rashoda P4'!$J$3:$J$501)</f>
        <v>1656437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10618</v>
      </c>
      <c r="D72" s="337">
        <f>SUMIF('Unos rashoda i izdataka'!$R$3:$R$501,'A.4 RASHODI FUNK'!$A72,'Unos rashoda i izdataka'!$K$3:$K$501)+SUMIF('Unos rashoda P4'!$T$3:$T$501,'A.4 RASHODI FUNK'!$A72,'Unos rashoda P4'!$I$3:$I$501)</f>
        <v>10618</v>
      </c>
      <c r="E72" s="337">
        <f>SUMIF('Unos rashoda i izdataka'!$R$3:$R$501,'A.4 RASHODI FUNK'!$A72,'Unos rashoda i izdataka'!$L$3:$L$501)+SUMIF('Unos rashoda P4'!$T$3:$T$501,'A.4 RASHODI FUNK'!$A72,'Unos rashoda P4'!$J$3:$J$501)</f>
        <v>10618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racunovodstvo</cp:lastModifiedBy>
  <cp:lastPrinted>2022-09-18T21:57:43Z</cp:lastPrinted>
  <dcterms:created xsi:type="dcterms:W3CDTF">2018-09-10T07:36:17Z</dcterms:created>
  <dcterms:modified xsi:type="dcterms:W3CDTF">2023-01-10T08:40:15Z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